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ample Financials  ABC Co." sheetId="1" r:id="rId1"/>
    <sheet name="Projections" sheetId="2" r:id="rId2"/>
    <sheet name="Sheet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<sst xmlns="http://schemas.openxmlformats.org/spreadsheetml/2006/main" count="229" uniqueCount="77">
  <si>
    <t>PROJECTED BALANCE SHEET</t>
  </si>
  <si>
    <t>PROPERTIES AND ASSETS</t>
  </si>
  <si>
    <t>Rs.</t>
  </si>
  <si>
    <t>Fixed Assets ( at WDV )</t>
  </si>
  <si>
    <t>Current Assets</t>
  </si>
  <si>
    <t>Advances ,Deposits and Prepayments</t>
  </si>
  <si>
    <t>Cash &amp; Bank Balances</t>
  </si>
  <si>
    <t>CAPITAL</t>
  </si>
  <si>
    <t>Opening Balance</t>
  </si>
  <si>
    <t>Profit during the year</t>
  </si>
  <si>
    <t>Drawings</t>
  </si>
  <si>
    <t>Net Capital</t>
  </si>
  <si>
    <t>Current Liabilities</t>
  </si>
  <si>
    <t>Creditors, Accrued and Other Liabilities</t>
  </si>
  <si>
    <t>PROJECTED PROFIT &amp; LOSS ACCOUNT</t>
  </si>
  <si>
    <t>FIXED ASSETS SCHEDULE</t>
  </si>
  <si>
    <t>Particulars</t>
  </si>
  <si>
    <t>Book value</t>
  </si>
  <si>
    <t>Addtion /</t>
  </si>
  <si>
    <t>Total</t>
  </si>
  <si>
    <t>Rate %</t>
  </si>
  <si>
    <t>Depreciation</t>
  </si>
  <si>
    <t>W. D. V</t>
  </si>
  <si>
    <t xml:space="preserve">as at </t>
  </si>
  <si>
    <t>(Deletion)</t>
  </si>
  <si>
    <t>For The</t>
  </si>
  <si>
    <t>as at</t>
  </si>
  <si>
    <t>Year</t>
  </si>
  <si>
    <t>Rupees</t>
  </si>
  <si>
    <t>Furniture &amp; Fixture</t>
  </si>
  <si>
    <t>PROJECTED CASH FLOW STATEMENT</t>
  </si>
  <si>
    <t>Operating Activities</t>
  </si>
  <si>
    <t>Add: Depreciation</t>
  </si>
  <si>
    <t>(Increase)/Decrease in Current assets</t>
  </si>
  <si>
    <t>Increase/(Decrease) in Current Liabilities</t>
  </si>
  <si>
    <t>Changes in Working Capital</t>
  </si>
  <si>
    <t>Cash Genarated From operating activities</t>
  </si>
  <si>
    <t>Cash Flow From Investing Activities</t>
  </si>
  <si>
    <t>Addition in Fixed assets</t>
  </si>
  <si>
    <t>Cash Flow From Financing Activities</t>
  </si>
  <si>
    <t>Drawing</t>
  </si>
  <si>
    <t>Net Cash Generated From all Activities</t>
  </si>
  <si>
    <t>Add: Opening Cash &amp; Bank</t>
  </si>
  <si>
    <t>Closing Cash &amp; Cash Equivalents</t>
  </si>
  <si>
    <t>Creditors,Accrued &amp; Other Liabilities</t>
  </si>
  <si>
    <t>Office Equipment</t>
  </si>
  <si>
    <t>Less: Operating Expenses</t>
  </si>
  <si>
    <t>Net Profit</t>
  </si>
  <si>
    <t xml:space="preserve">         Financial Expenses</t>
  </si>
  <si>
    <t>_</t>
  </si>
  <si>
    <t>PROFIT &amp; LOSS ACCOUNT</t>
  </si>
  <si>
    <t>BALANCE SHEET</t>
  </si>
  <si>
    <t>Notes:</t>
  </si>
  <si>
    <t>Opening Capital</t>
  </si>
  <si>
    <t>As At Dec. 31,</t>
  </si>
  <si>
    <t>For the year ended on Dec. 31,</t>
  </si>
  <si>
    <t>CASH FLOW STATEMENT</t>
  </si>
  <si>
    <t>Markup Payable</t>
  </si>
  <si>
    <t>Bank Loan - RF (FWBL)</t>
  </si>
  <si>
    <t>Bank Loan</t>
  </si>
  <si>
    <t>Receipts</t>
  </si>
  <si>
    <t>Related Cost</t>
  </si>
  <si>
    <t xml:space="preserve">        Financial Expenses</t>
  </si>
  <si>
    <t>Fee Receivables</t>
  </si>
  <si>
    <t>Stocks (Books &amp; Stationary)</t>
  </si>
  <si>
    <t>Markup Paid</t>
  </si>
  <si>
    <t>Loan</t>
  </si>
  <si>
    <t>For The Period Ended Dec. 31, 2015</t>
  </si>
  <si>
    <t>As At Dec. 31,2015</t>
  </si>
  <si>
    <t>Receipts have a projected increase of 9.34 % 9.51 % and 9.68 % in projected periods respectively</t>
  </si>
  <si>
    <t>Mark up rate used in above accounts for loan purpose is 14.63 %.</t>
  </si>
  <si>
    <t>Related Cost is taken as 59.21%,59.03% and 58.87% of Receipts in projected periods respectively</t>
  </si>
  <si>
    <t>Operating Expenses are taken as 5.61%,5.55% and 5.44% of Receipts in projected periods respectively</t>
  </si>
  <si>
    <t>In is assumed that RF limit stands at 0.234 M through out projected periods</t>
  </si>
  <si>
    <t xml:space="preserve">M/S ABC </t>
  </si>
  <si>
    <t xml:space="preserve">Less </t>
  </si>
  <si>
    <t xml:space="preserve">Receipts/Sales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</si>
</sst>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Rs&quot;#,##0_);\(&quot;Rs&quot;#,##0\)"/>
    <numFmt numFmtId="171" formatCode="&quot;Rs&quot;#,##0_);[Red]\(&quot;Rs&quot;#,##0\)"/>
    <numFmt numFmtId="172" formatCode="&quot;Rs&quot;#,##0.00_);\(&quot;Rs&quot;#,##0.00\)"/>
    <numFmt numFmtId="173" formatCode="&quot;Rs&quot;#,##0.00_);[Red]\(&quot;Rs&quot;#,##0.00\)"/>
    <numFmt numFmtId="174" formatCode="_(&quot;Rs&quot;* #,##0_);_(&quot;Rs&quot;* \(#,##0\);_(&quot;Rs&quot;* &quot;-&quot;_);_(@_)"/>
    <numFmt numFmtId="175" formatCode="_(&quot;Rs&quot;* #,##0.00_);_(&quot;Rs&quot;* \(#,##0.00\);_(&quot;Rs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;\-#,##0\ "/>
    <numFmt numFmtId="185" formatCode="0_);\(0\)"/>
    <numFmt numFmtId="186" formatCode="#,##0.0_);\(#,##0.0\)"/>
    <numFmt numFmtId="187" formatCode="#,##0.0000_);\(#,##0.0000\)"/>
    <numFmt numFmtId="188" formatCode="#,##0.000000_);\(#,##0.0000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.0_);_(* \(#,##0.0\);_(* &quot;-&quot;??_);_(@_)"/>
    <numFmt numFmtId="194" formatCode="_(* #,##0_);_(* \(#,##0\);_(* &quot;-&quot;??_);_(@_)"/>
    <numFmt numFmtId="195" formatCode="_(* #,##0.000_);_(* \(#,##0.000\);_(* &quot;-&quot;??_);_(@_)"/>
    <numFmt numFmtId="196" formatCode="_(* #,##0.0000_);_(* \(#,##0.0000\);_(* &quot;-&quot;??_);_(@_)"/>
  </numFmts>
  <fonts count="47">
    <font>
      <sz val="10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11" xfId="0" applyNumberFormat="1" applyFont="1" applyFill="1" applyBorder="1" applyAlignment="1">
      <alignment horizontal="right"/>
    </xf>
    <xf numFmtId="9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37" fontId="0" fillId="0" borderId="11" xfId="0" applyNumberFormat="1" applyFont="1" applyBorder="1" applyAlignment="1">
      <alignment horizontal="right" vertical="center"/>
    </xf>
    <xf numFmtId="41" fontId="0" fillId="0" borderId="11" xfId="0" applyNumberFormat="1" applyFont="1" applyBorder="1" applyAlignment="1">
      <alignment horizontal="center" vertical="center"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0" fillId="0" borderId="18" xfId="0" applyNumberFormat="1" applyBorder="1" applyAlignment="1">
      <alignment/>
    </xf>
    <xf numFmtId="0" fontId="0" fillId="0" borderId="0" xfId="0" applyFont="1" applyAlignment="1">
      <alignment horizontal="left"/>
    </xf>
    <xf numFmtId="37" fontId="0" fillId="0" borderId="21" xfId="0" applyNumberFormat="1" applyBorder="1" applyAlignment="1">
      <alignment/>
    </xf>
    <xf numFmtId="37" fontId="0" fillId="0" borderId="10" xfId="0" applyNumberForma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41" fontId="0" fillId="0" borderId="10" xfId="0" applyNumberFormat="1" applyBorder="1" applyAlignment="1">
      <alignment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39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37" fontId="4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5" fillId="0" borderId="0" xfId="0" applyFont="1" applyAlignment="1">
      <alignment/>
    </xf>
    <xf numFmtId="14" fontId="0" fillId="0" borderId="1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96" fontId="46" fillId="0" borderId="0" xfId="42" applyNumberFormat="1" applyFont="1" applyAlignment="1">
      <alignment/>
    </xf>
    <xf numFmtId="37" fontId="46" fillId="0" borderId="0" xfId="0" applyNumberFormat="1" applyFont="1" applyAlignment="1">
      <alignment/>
    </xf>
    <xf numFmtId="37" fontId="0" fillId="0" borderId="15" xfId="0" applyNumberFormat="1" applyFont="1" applyBorder="1" applyAlignment="1">
      <alignment/>
    </xf>
    <xf numFmtId="194" fontId="46" fillId="0" borderId="0" xfId="42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37" fontId="4" fillId="0" borderId="0" xfId="0" applyNumberFormat="1" applyFont="1" applyAlignment="1">
      <alignment/>
    </xf>
    <xf numFmtId="37" fontId="4" fillId="0" borderId="21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11" xfId="0" applyNumberFormat="1" applyFont="1" applyBorder="1" applyAlignment="1">
      <alignment horizontal="right" vertical="center"/>
    </xf>
    <xf numFmtId="14" fontId="4" fillId="0" borderId="18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yabba.tahir\Desktop\Kamran%20Alam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Projections"/>
      <sheetName val="Business Info"/>
    </sheetNames>
    <sheetDataSet>
      <sheetData sheetId="0">
        <row r="63">
          <cell r="Z63">
            <v>877843</v>
          </cell>
        </row>
        <row r="93">
          <cell r="AH93">
            <v>1114</v>
          </cell>
        </row>
        <row r="97">
          <cell r="AH97">
            <v>-4179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122"/>
  <sheetViews>
    <sheetView zoomScalePageLayoutView="0" workbookViewId="0" topLeftCell="A19">
      <selection activeCell="F18" sqref="F18"/>
    </sheetView>
  </sheetViews>
  <sheetFormatPr defaultColWidth="9.140625" defaultRowHeight="12.75"/>
  <cols>
    <col min="2" max="2" width="4.00390625" style="0" customWidth="1"/>
    <col min="5" max="5" width="15.57421875" style="0" customWidth="1"/>
    <col min="6" max="6" width="13.7109375" style="0" customWidth="1"/>
    <col min="7" max="7" width="11.140625" style="0" customWidth="1"/>
    <col min="8" max="8" width="13.7109375" style="0" customWidth="1"/>
    <col min="9" max="9" width="5.7109375" style="0" customWidth="1"/>
    <col min="10" max="10" width="18.57421875" style="0" customWidth="1"/>
    <col min="11" max="13" width="13.7109375" style="0" customWidth="1"/>
    <col min="15" max="15" width="13.00390625" style="0" customWidth="1"/>
    <col min="16" max="16" width="14.28125" style="0" customWidth="1"/>
    <col min="20" max="20" width="5.8515625" style="0" customWidth="1"/>
    <col min="21" max="21" width="15.7109375" style="0" customWidth="1"/>
    <col min="22" max="22" width="3.421875" style="0" customWidth="1"/>
    <col min="23" max="23" width="15.7109375" style="0" customWidth="1"/>
    <col min="29" max="29" width="10.8515625" style="0" bestFit="1" customWidth="1"/>
    <col min="30" max="30" width="2.00390625" style="0" customWidth="1"/>
    <col min="31" max="31" width="10.8515625" style="0" bestFit="1" customWidth="1"/>
    <col min="32" max="32" width="2.00390625" style="0" customWidth="1"/>
    <col min="33" max="33" width="10.7109375" style="0" bestFit="1" customWidth="1"/>
    <col min="34" max="34" width="2.28125" style="0" customWidth="1"/>
    <col min="35" max="35" width="10.7109375" style="0" bestFit="1" customWidth="1"/>
  </cols>
  <sheetData>
    <row r="3" spans="2:4" ht="15">
      <c r="B3" s="67" t="s">
        <v>74</v>
      </c>
      <c r="C3" s="68"/>
      <c r="D3" s="68"/>
    </row>
    <row r="4" spans="2:4" ht="12.75">
      <c r="B4" s="68" t="s">
        <v>51</v>
      </c>
      <c r="C4" s="68"/>
      <c r="D4" s="68"/>
    </row>
    <row r="5" spans="2:4" ht="12.75">
      <c r="B5" s="68" t="s">
        <v>68</v>
      </c>
      <c r="C5" s="68"/>
      <c r="D5" s="68"/>
    </row>
    <row r="7" spans="6:13" ht="12.75">
      <c r="F7" s="71">
        <v>2015</v>
      </c>
      <c r="G7" s="68"/>
      <c r="H7" s="71">
        <v>2014</v>
      </c>
      <c r="I7" s="2"/>
      <c r="J7" s="2"/>
      <c r="K7" s="2"/>
      <c r="L7" s="2"/>
      <c r="M7" s="2"/>
    </row>
    <row r="8" spans="2:16" ht="12.75">
      <c r="B8" s="30" t="s">
        <v>1</v>
      </c>
      <c r="F8" s="3" t="s">
        <v>2</v>
      </c>
      <c r="G8" s="2"/>
      <c r="H8" s="3" t="s">
        <v>2</v>
      </c>
      <c r="I8" s="4"/>
      <c r="J8" s="30" t="s">
        <v>15</v>
      </c>
      <c r="M8" s="5"/>
      <c r="O8" s="5"/>
      <c r="P8" s="6"/>
    </row>
    <row r="9" spans="7:16" ht="12.75">
      <c r="G9" s="2"/>
      <c r="J9" s="6"/>
      <c r="K9" s="6"/>
      <c r="L9" s="6"/>
      <c r="M9" s="6"/>
      <c r="N9" s="5"/>
      <c r="O9" s="5"/>
      <c r="P9" s="6"/>
    </row>
    <row r="10" spans="2:16" ht="12.75">
      <c r="B10" s="68" t="s">
        <v>3</v>
      </c>
      <c r="F10" s="73">
        <f>P16</f>
        <v>248136</v>
      </c>
      <c r="G10" s="68"/>
      <c r="H10" s="73">
        <f>P24</f>
        <v>243740</v>
      </c>
      <c r="I10" s="22"/>
      <c r="J10" s="80" t="s">
        <v>16</v>
      </c>
      <c r="K10" s="9" t="s">
        <v>17</v>
      </c>
      <c r="L10" s="10" t="s">
        <v>18</v>
      </c>
      <c r="M10" s="9" t="s">
        <v>17</v>
      </c>
      <c r="N10" s="80" t="s">
        <v>20</v>
      </c>
      <c r="O10" s="11" t="s">
        <v>21</v>
      </c>
      <c r="P10" s="79" t="s">
        <v>22</v>
      </c>
    </row>
    <row r="11" spans="6:16" ht="12.75">
      <c r="F11" s="22"/>
      <c r="H11" s="22"/>
      <c r="I11" s="22"/>
      <c r="J11" s="81"/>
      <c r="K11" s="12" t="s">
        <v>23</v>
      </c>
      <c r="L11" s="13" t="s">
        <v>24</v>
      </c>
      <c r="M11" s="12" t="s">
        <v>23</v>
      </c>
      <c r="N11" s="81"/>
      <c r="O11" s="14" t="s">
        <v>25</v>
      </c>
      <c r="P11" s="12" t="s">
        <v>26</v>
      </c>
    </row>
    <row r="12" spans="2:16" ht="12.75">
      <c r="B12" s="30" t="s">
        <v>4</v>
      </c>
      <c r="F12" s="22"/>
      <c r="H12" s="22"/>
      <c r="I12" s="22"/>
      <c r="J12" s="81"/>
      <c r="K12" s="54">
        <v>42005</v>
      </c>
      <c r="L12" s="15"/>
      <c r="M12" s="54">
        <v>42369</v>
      </c>
      <c r="N12" s="81"/>
      <c r="O12" s="16" t="s">
        <v>27</v>
      </c>
      <c r="P12" s="78">
        <f>M12</f>
        <v>42369</v>
      </c>
    </row>
    <row r="13" spans="2:16" ht="12.75">
      <c r="B13" s="1"/>
      <c r="F13" s="22"/>
      <c r="H13" s="22"/>
      <c r="I13" s="22"/>
      <c r="J13" s="82"/>
      <c r="K13" s="17" t="s">
        <v>28</v>
      </c>
      <c r="L13" s="17" t="s">
        <v>28</v>
      </c>
      <c r="M13" s="18" t="s">
        <v>28</v>
      </c>
      <c r="N13" s="17"/>
      <c r="O13" s="19" t="s">
        <v>28</v>
      </c>
      <c r="P13" s="17" t="s">
        <v>28</v>
      </c>
    </row>
    <row r="14" spans="3:16" ht="12.75">
      <c r="C14" s="32" t="s">
        <v>64</v>
      </c>
      <c r="F14" s="23">
        <v>160377</v>
      </c>
      <c r="H14" s="23">
        <v>151232</v>
      </c>
      <c r="I14" s="5"/>
      <c r="J14" s="34" t="s">
        <v>29</v>
      </c>
      <c r="K14" s="7">
        <f>P22</f>
        <v>121549</v>
      </c>
      <c r="L14" s="7">
        <v>12893</v>
      </c>
      <c r="M14" s="7">
        <f>K14+L14</f>
        <v>134442</v>
      </c>
      <c r="N14" s="8">
        <v>0.1</v>
      </c>
      <c r="O14" s="7">
        <f>ROUND(M14*N14,)</f>
        <v>13444</v>
      </c>
      <c r="P14" s="7">
        <f>M14-O14</f>
        <v>120998</v>
      </c>
    </row>
    <row r="15" spans="3:16" ht="12.75">
      <c r="C15" s="32" t="s">
        <v>63</v>
      </c>
      <c r="F15" s="24">
        <v>29118</v>
      </c>
      <c r="H15" s="24">
        <v>23983</v>
      </c>
      <c r="I15" s="5"/>
      <c r="J15" s="34" t="s">
        <v>45</v>
      </c>
      <c r="K15" s="7">
        <f>P23</f>
        <v>122191</v>
      </c>
      <c r="L15" s="7">
        <v>19074</v>
      </c>
      <c r="M15" s="7">
        <f>K15+L15</f>
        <v>141265</v>
      </c>
      <c r="N15" s="8">
        <v>0.1</v>
      </c>
      <c r="O15" s="7">
        <f>ROUND(M15*N15,)</f>
        <v>14127</v>
      </c>
      <c r="P15" s="7">
        <f>M15-O15</f>
        <v>127138</v>
      </c>
    </row>
    <row r="16" spans="3:16" ht="12.75">
      <c r="C16" t="s">
        <v>5</v>
      </c>
      <c r="F16" s="24">
        <v>61578</v>
      </c>
      <c r="H16" s="24">
        <v>41065</v>
      </c>
      <c r="I16" s="5"/>
      <c r="J16" s="47" t="s">
        <v>19</v>
      </c>
      <c r="K16" s="20">
        <f>SUM(K14:K15)</f>
        <v>243740</v>
      </c>
      <c r="L16" s="20">
        <f>SUM(L14:L15)</f>
        <v>31967</v>
      </c>
      <c r="M16" s="20">
        <f>SUM(M14:M15)</f>
        <v>275707</v>
      </c>
      <c r="N16" s="21"/>
      <c r="O16" s="20">
        <f>SUM(O14:O15)</f>
        <v>27571</v>
      </c>
      <c r="P16" s="77">
        <f>SUM(P14:P15)</f>
        <v>248136</v>
      </c>
    </row>
    <row r="17" spans="3:16" ht="12.75">
      <c r="C17" t="s">
        <v>6</v>
      </c>
      <c r="F17" s="25">
        <v>41297</v>
      </c>
      <c r="H17" s="25">
        <v>35328</v>
      </c>
      <c r="I17" s="5"/>
      <c r="M17" s="22"/>
      <c r="P17" s="49"/>
    </row>
    <row r="18" spans="6:16" ht="12.75">
      <c r="F18" s="73">
        <f>SUM(F14:F17)</f>
        <v>292370</v>
      </c>
      <c r="G18" s="68"/>
      <c r="H18" s="73">
        <f>SUM(H14:H17)</f>
        <v>251608</v>
      </c>
      <c r="I18" s="22"/>
      <c r="J18" s="80" t="s">
        <v>16</v>
      </c>
      <c r="K18" s="9" t="s">
        <v>17</v>
      </c>
      <c r="L18" s="10" t="s">
        <v>18</v>
      </c>
      <c r="M18" s="9" t="s">
        <v>17</v>
      </c>
      <c r="N18" s="80" t="s">
        <v>20</v>
      </c>
      <c r="O18" s="11" t="s">
        <v>21</v>
      </c>
      <c r="P18" s="79" t="s">
        <v>22</v>
      </c>
    </row>
    <row r="19" spans="6:16" ht="12.75">
      <c r="F19" s="22"/>
      <c r="H19" s="22"/>
      <c r="I19" s="22"/>
      <c r="J19" s="81"/>
      <c r="K19" s="12" t="s">
        <v>23</v>
      </c>
      <c r="L19" s="13" t="s">
        <v>24</v>
      </c>
      <c r="M19" s="12" t="s">
        <v>23</v>
      </c>
      <c r="N19" s="81"/>
      <c r="O19" s="14" t="s">
        <v>25</v>
      </c>
      <c r="P19" s="12" t="s">
        <v>26</v>
      </c>
    </row>
    <row r="20" spans="6:16" ht="13.5" thickBot="1">
      <c r="F20" s="74">
        <f>F10+F18</f>
        <v>540506</v>
      </c>
      <c r="G20" s="68"/>
      <c r="H20" s="74">
        <f>H10+H18</f>
        <v>495348</v>
      </c>
      <c r="I20" s="5"/>
      <c r="J20" s="81"/>
      <c r="K20" s="54">
        <v>41640</v>
      </c>
      <c r="L20" s="15"/>
      <c r="M20" s="54">
        <v>42004</v>
      </c>
      <c r="N20" s="81"/>
      <c r="O20" s="16" t="s">
        <v>27</v>
      </c>
      <c r="P20" s="78">
        <f>M20</f>
        <v>42004</v>
      </c>
    </row>
    <row r="21" spans="6:16" ht="13.5" thickTop="1">
      <c r="F21" s="22"/>
      <c r="H21" s="22"/>
      <c r="I21" s="22"/>
      <c r="J21" s="82"/>
      <c r="K21" s="17" t="s">
        <v>28</v>
      </c>
      <c r="L21" s="17" t="s">
        <v>28</v>
      </c>
      <c r="M21" s="18" t="s">
        <v>28</v>
      </c>
      <c r="N21" s="17"/>
      <c r="O21" s="19" t="s">
        <v>28</v>
      </c>
      <c r="P21" s="17" t="s">
        <v>28</v>
      </c>
    </row>
    <row r="22" spans="2:16" ht="12.75">
      <c r="B22" s="30" t="s">
        <v>7</v>
      </c>
      <c r="F22" s="22"/>
      <c r="H22" s="22"/>
      <c r="I22" s="22"/>
      <c r="J22" s="34" t="s">
        <v>29</v>
      </c>
      <c r="K22" s="7">
        <v>116383</v>
      </c>
      <c r="L22" s="7">
        <v>18672</v>
      </c>
      <c r="M22" s="7">
        <f>K22+L22</f>
        <v>135055</v>
      </c>
      <c r="N22" s="8">
        <v>0.1</v>
      </c>
      <c r="O22" s="7">
        <f>ROUND(M22*N22,)</f>
        <v>13506</v>
      </c>
      <c r="P22" s="7">
        <f>M22-O22</f>
        <v>121549</v>
      </c>
    </row>
    <row r="23" spans="6:16" ht="12.75">
      <c r="F23" s="22"/>
      <c r="H23" s="22"/>
      <c r="I23" s="22"/>
      <c r="J23" s="34" t="s">
        <v>45</v>
      </c>
      <c r="K23" s="7">
        <v>103573</v>
      </c>
      <c r="L23" s="7">
        <v>32195</v>
      </c>
      <c r="M23" s="7">
        <f>K23+L23</f>
        <v>135768</v>
      </c>
      <c r="N23" s="8">
        <v>0.1</v>
      </c>
      <c r="O23" s="7">
        <f>ROUND(M23*N23,)</f>
        <v>13577</v>
      </c>
      <c r="P23" s="7">
        <f>M23-O23</f>
        <v>122191</v>
      </c>
    </row>
    <row r="24" spans="3:16" ht="12.75">
      <c r="C24" s="32" t="s">
        <v>53</v>
      </c>
      <c r="F24" s="23">
        <f>H27</f>
        <v>379587</v>
      </c>
      <c r="H24" s="23">
        <v>324101</v>
      </c>
      <c r="I24" s="5"/>
      <c r="J24" s="47" t="s">
        <v>19</v>
      </c>
      <c r="K24" s="20">
        <f>SUM(K22:K23)</f>
        <v>219956</v>
      </c>
      <c r="L24" s="20">
        <f>SUM(L22:L23)</f>
        <v>50867</v>
      </c>
      <c r="M24" s="20">
        <f>SUM(M22:M23)</f>
        <v>270823</v>
      </c>
      <c r="N24" s="21"/>
      <c r="O24" s="20">
        <f>SUM(O22:O23)</f>
        <v>27083</v>
      </c>
      <c r="P24" s="77">
        <f>SUM(P22:P23)</f>
        <v>243740</v>
      </c>
    </row>
    <row r="25" spans="3:16" ht="12.75">
      <c r="C25" t="s">
        <v>9</v>
      </c>
      <c r="F25" s="24">
        <f>F73</f>
        <v>316886</v>
      </c>
      <c r="H25" s="24">
        <f>H73</f>
        <v>293101</v>
      </c>
      <c r="I25" s="5"/>
      <c r="P25" s="22"/>
    </row>
    <row r="26" spans="3:13" ht="12.75">
      <c r="C26" t="s">
        <v>10</v>
      </c>
      <c r="F26" s="25">
        <v>-273415</v>
      </c>
      <c r="H26" s="25">
        <v>-237615</v>
      </c>
      <c r="I26" s="5"/>
      <c r="J26" s="5"/>
      <c r="K26" s="5"/>
      <c r="L26" s="5"/>
      <c r="M26" s="5"/>
    </row>
    <row r="27" spans="3:13" ht="12.75">
      <c r="C27" s="68" t="s">
        <v>11</v>
      </c>
      <c r="F27" s="73">
        <f>SUM(F24:F26)</f>
        <v>423058</v>
      </c>
      <c r="G27" s="68"/>
      <c r="H27" s="73">
        <f>SUM(H24:H26)</f>
        <v>379587</v>
      </c>
      <c r="I27" s="22"/>
      <c r="J27" s="22"/>
      <c r="K27" s="22"/>
      <c r="L27" s="22"/>
      <c r="M27" s="22"/>
    </row>
    <row r="28" spans="6:13" ht="12.75">
      <c r="F28" s="22"/>
      <c r="H28" s="22"/>
      <c r="I28" s="22"/>
      <c r="J28" s="22"/>
      <c r="K28" s="22"/>
      <c r="L28" s="22"/>
      <c r="M28" s="22"/>
    </row>
    <row r="29" spans="2:13" ht="12.75">
      <c r="B29" s="30" t="s">
        <v>12</v>
      </c>
      <c r="F29" s="22"/>
      <c r="H29" s="22"/>
      <c r="I29" s="22"/>
      <c r="J29" s="22"/>
      <c r="K29" s="22"/>
      <c r="L29" s="22"/>
      <c r="M29" s="22"/>
    </row>
    <row r="30" spans="6:13" ht="12.75">
      <c r="F30" s="22"/>
      <c r="H30" s="22"/>
      <c r="I30" s="22"/>
      <c r="J30" s="22"/>
      <c r="K30" s="22"/>
      <c r="L30" s="22"/>
      <c r="M30" s="22"/>
    </row>
    <row r="31" spans="3:13" ht="12.75">
      <c r="C31" t="s">
        <v>58</v>
      </c>
      <c r="F31" s="23">
        <v>105840</v>
      </c>
      <c r="H31" s="23">
        <v>105840</v>
      </c>
      <c r="I31" s="5"/>
      <c r="J31" s="5"/>
      <c r="K31" s="5"/>
      <c r="L31" s="5"/>
      <c r="M31" s="5"/>
    </row>
    <row r="32" spans="3:13" ht="12.75">
      <c r="C32" t="s">
        <v>13</v>
      </c>
      <c r="F32" s="24">
        <v>8217</v>
      </c>
      <c r="H32" s="24">
        <v>7842</v>
      </c>
      <c r="I32" s="5"/>
      <c r="J32" s="5"/>
      <c r="K32" s="5"/>
      <c r="L32" s="5"/>
      <c r="M32" s="5"/>
    </row>
    <row r="33" spans="3:13" ht="12.75">
      <c r="C33" t="s">
        <v>57</v>
      </c>
      <c r="F33" s="25">
        <v>3391</v>
      </c>
      <c r="H33" s="25">
        <v>2079</v>
      </c>
      <c r="I33" s="5"/>
      <c r="J33" s="5"/>
      <c r="K33" s="5"/>
      <c r="L33" s="5"/>
      <c r="M33" s="5"/>
    </row>
    <row r="34" spans="6:13" ht="12.75">
      <c r="F34" s="76">
        <f>SUM(F31:F33)</f>
        <v>117448</v>
      </c>
      <c r="H34" s="76">
        <f>SUM(H31:H33)</f>
        <v>115761</v>
      </c>
      <c r="I34" s="5"/>
      <c r="J34" s="5"/>
      <c r="K34" s="5"/>
      <c r="L34" s="5"/>
      <c r="M34" s="5"/>
    </row>
    <row r="35" spans="6:13" ht="12.75">
      <c r="F35" s="22"/>
      <c r="H35" s="22"/>
      <c r="I35" s="22"/>
      <c r="J35" s="22"/>
      <c r="K35" s="22"/>
      <c r="L35" s="22"/>
      <c r="M35" s="22"/>
    </row>
    <row r="36" spans="6:13" ht="13.5" thickBot="1">
      <c r="F36" s="74">
        <f>F27+F34</f>
        <v>540506</v>
      </c>
      <c r="G36" s="68"/>
      <c r="H36" s="74">
        <f>H27+H34</f>
        <v>495348</v>
      </c>
      <c r="I36" s="5"/>
      <c r="J36" s="5"/>
      <c r="K36" s="5"/>
      <c r="L36" s="5"/>
      <c r="M36" s="5"/>
    </row>
    <row r="37" spans="6:13" ht="13.5" thickTop="1">
      <c r="F37" s="37"/>
      <c r="H37" s="37"/>
      <c r="I37" s="37"/>
      <c r="J37" s="37"/>
      <c r="K37" s="37"/>
      <c r="L37" s="37"/>
      <c r="M37" s="37"/>
    </row>
    <row r="38" spans="6:17" ht="12.75">
      <c r="F38" s="59">
        <f>F20-F36</f>
        <v>0</v>
      </c>
      <c r="G38" s="60"/>
      <c r="H38" s="59">
        <f>H20-H36</f>
        <v>0</v>
      </c>
      <c r="I38" s="39"/>
      <c r="Q38" s="6"/>
    </row>
    <row r="39" spans="6:17" ht="12.75">
      <c r="F39" s="39"/>
      <c r="H39" s="39"/>
      <c r="I39" s="39"/>
      <c r="Q39" s="6"/>
    </row>
    <row r="40" spans="6:17" ht="12.75">
      <c r="F40" s="39"/>
      <c r="H40" s="39"/>
      <c r="I40" s="39"/>
      <c r="Q40" s="14"/>
    </row>
    <row r="41" spans="6:17" ht="12.75">
      <c r="F41" s="39"/>
      <c r="H41" s="39"/>
      <c r="I41" s="39"/>
      <c r="Q41" s="14"/>
    </row>
    <row r="42" spans="6:17" ht="12.75">
      <c r="F42" s="39"/>
      <c r="H42" s="39"/>
      <c r="I42" s="39"/>
      <c r="Q42" s="14"/>
    </row>
    <row r="43" spans="6:17" ht="12.75">
      <c r="F43" s="39"/>
      <c r="H43" s="39"/>
      <c r="I43" s="39"/>
      <c r="Q43" s="42"/>
    </row>
    <row r="44" spans="6:23" ht="12.75">
      <c r="F44" s="39"/>
      <c r="H44" s="39"/>
      <c r="I44" s="39"/>
      <c r="Q44" s="43"/>
      <c r="U44" s="22"/>
      <c r="W44" s="22"/>
    </row>
    <row r="45" spans="6:23" ht="12.75">
      <c r="F45" s="39"/>
      <c r="H45" s="39"/>
      <c r="I45" s="39"/>
      <c r="Q45" s="43"/>
      <c r="U45" s="22"/>
      <c r="W45" s="22"/>
    </row>
    <row r="46" spans="6:17" ht="12.75">
      <c r="F46" s="39"/>
      <c r="H46" s="39"/>
      <c r="I46" s="39"/>
      <c r="Q46" s="44"/>
    </row>
    <row r="58" spans="2:5" ht="15">
      <c r="B58" s="67" t="str">
        <f>B3</f>
        <v>M/S ABC </v>
      </c>
      <c r="C58" s="68"/>
      <c r="D58" s="68"/>
      <c r="E58" s="68"/>
    </row>
    <row r="59" spans="2:5" ht="12.75">
      <c r="B59" s="68" t="s">
        <v>50</v>
      </c>
      <c r="C59" s="68"/>
      <c r="D59" s="68"/>
      <c r="E59" s="68"/>
    </row>
    <row r="60" spans="2:5" ht="12.75">
      <c r="B60" s="68" t="s">
        <v>67</v>
      </c>
      <c r="C60" s="68"/>
      <c r="D60" s="68"/>
      <c r="E60" s="68"/>
    </row>
    <row r="62" spans="6:8" ht="12.75">
      <c r="F62" s="71">
        <f>F7</f>
        <v>2015</v>
      </c>
      <c r="G62" s="68"/>
      <c r="H62" s="71">
        <f>H7</f>
        <v>2014</v>
      </c>
    </row>
    <row r="63" spans="6:26" ht="12.75">
      <c r="F63" s="3" t="s">
        <v>2</v>
      </c>
      <c r="H63" s="3" t="s">
        <v>2</v>
      </c>
      <c r="X63" s="60"/>
      <c r="Y63" s="60"/>
      <c r="Z63" s="60"/>
    </row>
    <row r="64" spans="24:26" ht="12.75">
      <c r="X64" s="61"/>
      <c r="Y64" s="61"/>
      <c r="Z64" s="61"/>
    </row>
    <row r="65" spans="2:27" ht="12.75">
      <c r="B65" s="32" t="s">
        <v>76</v>
      </c>
      <c r="F65" s="22">
        <f>ROUND(H65*1.0756,)</f>
        <v>944208</v>
      </c>
      <c r="H65" s="22">
        <f>'[1]2014'!$Z$63</f>
        <v>877843</v>
      </c>
      <c r="X65" s="61"/>
      <c r="Y65" s="61"/>
      <c r="Z65" s="61"/>
      <c r="AA65" s="53"/>
    </row>
    <row r="66" spans="1:26" ht="12.75">
      <c r="A66" s="32" t="s">
        <v>75</v>
      </c>
      <c r="B66" s="32" t="s">
        <v>61</v>
      </c>
      <c r="F66" s="28">
        <f>ROUND(F65*0.5935,)</f>
        <v>560387</v>
      </c>
      <c r="H66" s="28">
        <f>ROUND(H65*0.60235,)</f>
        <v>528769</v>
      </c>
      <c r="X66" s="61"/>
      <c r="Y66" s="61"/>
      <c r="Z66" s="61"/>
    </row>
    <row r="67" spans="2:26" ht="12.75">
      <c r="B67" s="32"/>
      <c r="F67" s="73">
        <f>F65-F66</f>
        <v>383821</v>
      </c>
      <c r="G67" s="68"/>
      <c r="H67" s="73">
        <f>H65-H66</f>
        <v>349074</v>
      </c>
      <c r="X67" s="61"/>
      <c r="Y67" s="61"/>
      <c r="Z67" s="61"/>
    </row>
    <row r="68" spans="6:26" ht="12.75">
      <c r="F68" s="22"/>
      <c r="H68" s="22"/>
      <c r="X68" s="61"/>
      <c r="Y68" s="61"/>
      <c r="Z68" s="61"/>
    </row>
    <row r="69" spans="2:26" ht="12.75">
      <c r="B69" s="6" t="s">
        <v>46</v>
      </c>
      <c r="F69" s="23">
        <f>ROUND(F65*0.0569,)</f>
        <v>53725</v>
      </c>
      <c r="H69" s="23">
        <f>ROUND(H65*0.057487,)</f>
        <v>50465</v>
      </c>
      <c r="X69" s="61"/>
      <c r="Y69" s="61"/>
      <c r="Z69" s="61"/>
    </row>
    <row r="70" spans="2:26" ht="12.75">
      <c r="B70" s="48" t="s">
        <v>48</v>
      </c>
      <c r="F70" s="25">
        <v>13210</v>
      </c>
      <c r="H70" s="25">
        <v>5508</v>
      </c>
      <c r="X70" s="61"/>
      <c r="Y70" s="61"/>
      <c r="Z70" s="61"/>
    </row>
    <row r="71" spans="2:26" ht="12.75">
      <c r="B71" s="6"/>
      <c r="F71" s="76">
        <f>SUM(F69:F70)</f>
        <v>66935</v>
      </c>
      <c r="G71" s="68"/>
      <c r="H71" s="76">
        <f>SUM(H69:H70)</f>
        <v>55973</v>
      </c>
      <c r="X71" s="61"/>
      <c r="Y71" s="61"/>
      <c r="Z71" s="61"/>
    </row>
    <row r="72" spans="2:26" ht="17.25" customHeight="1">
      <c r="B72" s="6"/>
      <c r="F72" s="5"/>
      <c r="H72" s="5"/>
      <c r="U72" s="5"/>
      <c r="W72" s="5"/>
      <c r="X72" s="60"/>
      <c r="Y72" s="60"/>
      <c r="Z72" s="60"/>
    </row>
    <row r="73" spans="2:23" ht="13.5" thickBot="1">
      <c r="B73" s="68" t="s">
        <v>47</v>
      </c>
      <c r="C73" s="68"/>
      <c r="D73" s="68"/>
      <c r="E73" s="68"/>
      <c r="F73" s="74">
        <f>F67-F71</f>
        <v>316886</v>
      </c>
      <c r="G73" s="68"/>
      <c r="H73" s="74">
        <f>H67-H71</f>
        <v>293101</v>
      </c>
      <c r="U73" s="41"/>
      <c r="W73" s="41"/>
    </row>
    <row r="74" spans="21:23" ht="13.5" thickTop="1">
      <c r="U74" s="22"/>
      <c r="W74" s="22"/>
    </row>
    <row r="79" spans="2:5" ht="15">
      <c r="B79" s="69" t="str">
        <f>B58</f>
        <v>M/S ABC </v>
      </c>
      <c r="C79" s="68"/>
      <c r="D79" s="68"/>
      <c r="E79" s="68"/>
    </row>
    <row r="80" spans="2:5" ht="12.75">
      <c r="B80" s="70" t="s">
        <v>56</v>
      </c>
      <c r="C80" s="68"/>
      <c r="D80" s="68"/>
      <c r="E80" s="68"/>
    </row>
    <row r="81" spans="2:5" ht="12.75">
      <c r="B81" s="68" t="str">
        <f>B60</f>
        <v>For The Period Ended Dec. 31, 2015</v>
      </c>
      <c r="C81" s="68"/>
      <c r="D81" s="68"/>
      <c r="E81" s="68"/>
    </row>
    <row r="82" spans="9:12" ht="12.75">
      <c r="I82" s="2"/>
      <c r="J82" s="71">
        <f>F62</f>
        <v>2015</v>
      </c>
      <c r="K82" s="68"/>
      <c r="L82" s="71">
        <f>H62</f>
        <v>2014</v>
      </c>
    </row>
    <row r="83" spans="9:12" ht="12.75">
      <c r="I83" s="4"/>
      <c r="J83" s="72" t="s">
        <v>2</v>
      </c>
      <c r="K83" s="68"/>
      <c r="L83" s="72" t="s">
        <v>2</v>
      </c>
    </row>
    <row r="84" ht="12.75">
      <c r="B84" s="1" t="s">
        <v>31</v>
      </c>
    </row>
    <row r="85" spans="2:12" ht="12.75">
      <c r="B85" t="s">
        <v>47</v>
      </c>
      <c r="J85" s="22">
        <f>F73</f>
        <v>316886</v>
      </c>
      <c r="L85" s="22">
        <f>H73</f>
        <v>293101</v>
      </c>
    </row>
    <row r="86" spans="2:12" ht="12.75">
      <c r="B86" t="s">
        <v>32</v>
      </c>
      <c r="J86" s="22">
        <f>O16</f>
        <v>27571</v>
      </c>
      <c r="L86" s="22">
        <f>O24</f>
        <v>27083</v>
      </c>
    </row>
    <row r="87" spans="2:12" ht="12.75">
      <c r="B87" s="58" t="s">
        <v>62</v>
      </c>
      <c r="J87" s="22">
        <f>F70</f>
        <v>13210</v>
      </c>
      <c r="L87" s="22">
        <f>H70</f>
        <v>5508</v>
      </c>
    </row>
    <row r="89" spans="2:8" ht="12.75">
      <c r="B89" s="32" t="s">
        <v>33</v>
      </c>
      <c r="F89" s="51"/>
      <c r="G89" s="51"/>
      <c r="H89" s="51"/>
    </row>
    <row r="91" spans="2:8" ht="12.75">
      <c r="B91" s="32" t="s">
        <v>64</v>
      </c>
      <c r="F91" s="56">
        <f>H14-F14</f>
        <v>-9145</v>
      </c>
      <c r="G91" s="31"/>
      <c r="H91" s="31">
        <v>-84644</v>
      </c>
    </row>
    <row r="92" spans="2:8" ht="12.75">
      <c r="B92" s="32" t="s">
        <v>63</v>
      </c>
      <c r="F92" s="56">
        <f>H15-F15</f>
        <v>-5135</v>
      </c>
      <c r="G92" s="31"/>
      <c r="H92" s="31">
        <v>-10063</v>
      </c>
    </row>
    <row r="93" spans="2:8" ht="12.75">
      <c r="B93" t="s">
        <v>5</v>
      </c>
      <c r="F93" s="33">
        <f>H16-F16</f>
        <v>-20513</v>
      </c>
      <c r="G93" s="56"/>
      <c r="H93" s="33">
        <v>-17892</v>
      </c>
    </row>
    <row r="94" spans="6:8" ht="12.75">
      <c r="F94" s="31">
        <f>SUM(F91:F93)</f>
        <v>-34793</v>
      </c>
      <c r="G94" s="31"/>
      <c r="H94" s="31">
        <f>SUM(H91:H93)</f>
        <v>-112599</v>
      </c>
    </row>
    <row r="96" ht="12.75">
      <c r="B96" s="32" t="s">
        <v>34</v>
      </c>
    </row>
    <row r="97" spans="2:8" ht="12.75">
      <c r="B97" s="32"/>
      <c r="F97" s="22"/>
      <c r="G97" s="22"/>
      <c r="H97" s="22"/>
    </row>
    <row r="98" spans="2:8" ht="12.75">
      <c r="B98" t="s">
        <v>44</v>
      </c>
      <c r="F98" s="22">
        <f>F32-H32</f>
        <v>375</v>
      </c>
      <c r="G98" s="22"/>
      <c r="H98" s="31">
        <f>'[1]2014'!AH93</f>
        <v>1114</v>
      </c>
    </row>
    <row r="99" spans="6:8" ht="12.75">
      <c r="F99" s="28"/>
      <c r="G99" s="5"/>
      <c r="H99" s="28"/>
    </row>
    <row r="100" spans="2:8" ht="12.75">
      <c r="B100" s="30"/>
      <c r="F100" s="31">
        <f>SUM(F98:F99)</f>
        <v>375</v>
      </c>
      <c r="G100" s="31"/>
      <c r="H100" s="31">
        <f>SUM(H98:H99)</f>
        <v>1114</v>
      </c>
    </row>
    <row r="101" spans="2:8" ht="12.75">
      <c r="B101" s="30"/>
      <c r="F101" s="31"/>
      <c r="G101" s="31"/>
      <c r="H101" s="31"/>
    </row>
    <row r="102" spans="2:8" ht="12.75">
      <c r="B102" s="32" t="s">
        <v>65</v>
      </c>
      <c r="F102" s="31">
        <f>-(H33+F70-F33)</f>
        <v>-11898</v>
      </c>
      <c r="G102" s="31"/>
      <c r="H102" s="31">
        <f>'[1]2014'!AH97</f>
        <v>-4179</v>
      </c>
    </row>
    <row r="103" spans="2:8" ht="12.75">
      <c r="B103" s="30"/>
      <c r="F103" s="31"/>
      <c r="G103" s="31"/>
      <c r="H103" s="31"/>
    </row>
    <row r="104" spans="2:12" ht="12.75">
      <c r="B104" s="32" t="s">
        <v>35</v>
      </c>
      <c r="J104" s="75">
        <f>F94+F100+F102</f>
        <v>-46316</v>
      </c>
      <c r="K104" s="68"/>
      <c r="L104" s="75">
        <f>H94+H100+H102</f>
        <v>-115664</v>
      </c>
    </row>
    <row r="105" spans="2:12" ht="12.75">
      <c r="B105" s="65" t="s">
        <v>36</v>
      </c>
      <c r="C105" s="66"/>
      <c r="D105" s="66"/>
      <c r="E105" s="66"/>
      <c r="J105" s="73">
        <f>SUM(J85:J104)</f>
        <v>311351</v>
      </c>
      <c r="K105" s="68"/>
      <c r="L105" s="73">
        <f>SUM(L85:L104)</f>
        <v>210028</v>
      </c>
    </row>
    <row r="106" ht="12.75">
      <c r="B106" s="32"/>
    </row>
    <row r="107" ht="12.75">
      <c r="B107" s="1" t="s">
        <v>37</v>
      </c>
    </row>
    <row r="109" spans="2:12" ht="12.75">
      <c r="B109" t="s">
        <v>38</v>
      </c>
      <c r="J109" s="73">
        <f>-L16</f>
        <v>-31967</v>
      </c>
      <c r="K109" s="68"/>
      <c r="L109" s="73">
        <f>-L24</f>
        <v>-50867</v>
      </c>
    </row>
    <row r="110" spans="10:12" ht="12.75">
      <c r="J110" s="22"/>
      <c r="L110" s="22"/>
    </row>
    <row r="111" spans="2:12" ht="12.75">
      <c r="B111" s="1" t="s">
        <v>39</v>
      </c>
      <c r="J111" s="22"/>
      <c r="L111" s="22"/>
    </row>
    <row r="112" spans="2:12" ht="12.75">
      <c r="B112" s="1"/>
      <c r="J112" s="22"/>
      <c r="L112" s="22"/>
    </row>
    <row r="113" spans="2:12" ht="12.75">
      <c r="B113" s="32"/>
      <c r="J113" s="22"/>
      <c r="L113" s="22"/>
    </row>
    <row r="114" spans="2:12" ht="12.75">
      <c r="B114" t="s">
        <v>40</v>
      </c>
      <c r="J114" s="73">
        <f>F26</f>
        <v>-273415</v>
      </c>
      <c r="K114" s="68"/>
      <c r="L114" s="73">
        <f>H26</f>
        <v>-237615</v>
      </c>
    </row>
    <row r="115" spans="2:12" ht="12.75">
      <c r="B115" s="32" t="s">
        <v>66</v>
      </c>
      <c r="J115" s="22">
        <f>F31-H31</f>
        <v>0</v>
      </c>
      <c r="L115" s="31">
        <v>81953</v>
      </c>
    </row>
    <row r="116" spans="10:12" ht="12.75">
      <c r="J116" s="22"/>
      <c r="L116" s="22"/>
    </row>
    <row r="117" spans="2:12" ht="12.75">
      <c r="B117" s="32" t="s">
        <v>41</v>
      </c>
      <c r="J117" s="73">
        <f>SUM(J105:J116)</f>
        <v>5969</v>
      </c>
      <c r="K117" s="68"/>
      <c r="L117" s="73">
        <f>SUM(L105:L116)</f>
        <v>3499</v>
      </c>
    </row>
    <row r="118" spans="2:12" ht="12.75">
      <c r="B118" s="68" t="s">
        <v>42</v>
      </c>
      <c r="J118" s="22">
        <f>L120</f>
        <v>35328</v>
      </c>
      <c r="L118" s="22">
        <v>31829</v>
      </c>
    </row>
    <row r="119" ht="12.75">
      <c r="B119" s="32"/>
    </row>
    <row r="120" spans="2:12" ht="13.5" thickBot="1">
      <c r="B120" s="32" t="s">
        <v>43</v>
      </c>
      <c r="J120" s="74">
        <f>SUM(J117:J119)</f>
        <v>41297</v>
      </c>
      <c r="K120" s="68"/>
      <c r="L120" s="74">
        <f>SUM(L117:L119)</f>
        <v>35328</v>
      </c>
    </row>
    <row r="121" ht="13.5" thickTop="1"/>
    <row r="122" spans="10:12" ht="12.75">
      <c r="J122" s="62">
        <f>J120-F17</f>
        <v>0</v>
      </c>
      <c r="K122" s="60"/>
      <c r="L122" s="62">
        <f>L120-H17</f>
        <v>0</v>
      </c>
    </row>
  </sheetData>
  <sheetProtection password="CBE5" sheet="1"/>
  <mergeCells count="4">
    <mergeCell ref="J10:J13"/>
    <mergeCell ref="N10:N12"/>
    <mergeCell ref="J18:J21"/>
    <mergeCell ref="N18:N20"/>
  </mergeCells>
  <printOptions/>
  <pageMargins left="0.98" right="0.25" top="1" bottom="1" header="0.39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0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2" max="2" width="3.8515625" style="0" customWidth="1"/>
    <col min="5" max="5" width="13.57421875" style="0" customWidth="1"/>
    <col min="6" max="6" width="2.140625" style="0" customWidth="1"/>
    <col min="7" max="7" width="11.28125" style="0" bestFit="1" customWidth="1"/>
    <col min="8" max="8" width="2.00390625" style="0" customWidth="1"/>
    <col min="9" max="9" width="11.28125" style="0" bestFit="1" customWidth="1"/>
    <col min="10" max="10" width="2.00390625" style="0" customWidth="1"/>
    <col min="11" max="11" width="11.28125" style="0" bestFit="1" customWidth="1"/>
    <col min="12" max="12" width="3.8515625" style="0" customWidth="1"/>
    <col min="13" max="13" width="10.7109375" style="0" bestFit="1" customWidth="1"/>
    <col min="14" max="14" width="6.57421875" style="0" customWidth="1"/>
    <col min="15" max="15" width="10.00390625" style="0" bestFit="1" customWidth="1"/>
    <col min="16" max="16" width="8.8515625" style="0" bestFit="1" customWidth="1"/>
    <col min="17" max="17" width="10.00390625" style="0" bestFit="1" customWidth="1"/>
    <col min="18" max="18" width="8.00390625" style="0" customWidth="1"/>
    <col min="19" max="19" width="11.28125" style="0" bestFit="1" customWidth="1"/>
    <col min="20" max="20" width="11.7109375" style="0" customWidth="1"/>
    <col min="22" max="22" width="2.8515625" style="0" customWidth="1"/>
    <col min="25" max="25" width="19.421875" style="0" customWidth="1"/>
    <col min="26" max="26" width="7.8515625" style="0" customWidth="1"/>
    <col min="27" max="27" width="14.8515625" style="0" customWidth="1"/>
    <col min="28" max="28" width="1.8515625" style="0" customWidth="1"/>
    <col min="29" max="29" width="11.421875" style="0" customWidth="1"/>
    <col min="30" max="30" width="1.8515625" style="0" customWidth="1"/>
    <col min="31" max="31" width="11.57421875" style="0" customWidth="1"/>
    <col min="32" max="32" width="10.140625" style="0" customWidth="1"/>
    <col min="34" max="34" width="11.421875" style="0" customWidth="1"/>
    <col min="35" max="35" width="6.7109375" style="0" customWidth="1"/>
    <col min="36" max="36" width="7.7109375" style="0" bestFit="1" customWidth="1"/>
    <col min="37" max="37" width="11.8515625" style="0" customWidth="1"/>
    <col min="38" max="38" width="2.57421875" style="0" customWidth="1"/>
    <col min="39" max="39" width="11.8515625" style="0" customWidth="1"/>
    <col min="40" max="40" width="2.7109375" style="0" customWidth="1"/>
    <col min="41" max="41" width="11.8515625" style="0" customWidth="1"/>
    <col min="42" max="42" width="2.28125" style="0" customWidth="1"/>
    <col min="43" max="43" width="11.8515625" style="0" customWidth="1"/>
    <col min="44" max="44" width="2.421875" style="0" customWidth="1"/>
    <col min="45" max="45" width="11.00390625" style="0" customWidth="1"/>
    <col min="46" max="46" width="2.8515625" style="0" customWidth="1"/>
    <col min="47" max="47" width="11.28125" style="0" customWidth="1"/>
  </cols>
  <sheetData>
    <row r="1" ht="14.25">
      <c r="A1" s="36"/>
    </row>
    <row r="3" ht="14.25">
      <c r="B3" s="50" t="s">
        <v>74</v>
      </c>
    </row>
    <row r="4" ht="12.75">
      <c r="B4" t="s">
        <v>0</v>
      </c>
    </row>
    <row r="5" ht="12.75">
      <c r="B5" t="s">
        <v>54</v>
      </c>
    </row>
    <row r="7" spans="7:11" ht="12.75">
      <c r="G7" s="2">
        <v>2016</v>
      </c>
      <c r="H7" s="2"/>
      <c r="I7" s="2">
        <v>2017</v>
      </c>
      <c r="J7" s="2"/>
      <c r="K7" s="2">
        <v>2018</v>
      </c>
    </row>
    <row r="8" spans="2:11" ht="12.75">
      <c r="B8" s="1" t="s">
        <v>1</v>
      </c>
      <c r="F8" s="2"/>
      <c r="G8" s="3" t="s">
        <v>2</v>
      </c>
      <c r="H8" s="4"/>
      <c r="I8" s="3" t="s">
        <v>2</v>
      </c>
      <c r="J8" s="4"/>
      <c r="K8" s="3" t="s">
        <v>2</v>
      </c>
    </row>
    <row r="9" ht="12.75">
      <c r="F9" s="2"/>
    </row>
    <row r="10" spans="2:11" ht="12.75">
      <c r="B10" t="s">
        <v>3</v>
      </c>
      <c r="G10" s="22">
        <f>T45</f>
        <v>246635</v>
      </c>
      <c r="H10" s="22"/>
      <c r="I10" s="22">
        <f>T53</f>
        <v>239921</v>
      </c>
      <c r="J10" s="22"/>
      <c r="K10" s="22">
        <f>T61</f>
        <v>236691</v>
      </c>
    </row>
    <row r="11" spans="7:11" ht="12.75">
      <c r="G11" s="22"/>
      <c r="H11" s="22"/>
      <c r="I11" s="22"/>
      <c r="J11" s="22"/>
      <c r="K11" s="22"/>
    </row>
    <row r="12" spans="2:11" ht="12.75">
      <c r="B12" s="1" t="s">
        <v>4</v>
      </c>
      <c r="G12" s="22"/>
      <c r="H12" s="22"/>
      <c r="I12" s="22"/>
      <c r="J12" s="22"/>
      <c r="K12" s="22"/>
    </row>
    <row r="13" spans="2:11" ht="12.75">
      <c r="B13" s="1"/>
      <c r="G13" s="22"/>
      <c r="H13" s="22"/>
      <c r="I13" s="22"/>
      <c r="J13" s="22"/>
      <c r="K13" s="22"/>
    </row>
    <row r="14" spans="3:11" ht="12.75">
      <c r="C14" s="32" t="s">
        <v>64</v>
      </c>
      <c r="G14" s="23">
        <v>178669</v>
      </c>
      <c r="H14" s="22"/>
      <c r="I14" s="23">
        <v>242685</v>
      </c>
      <c r="J14" s="22"/>
      <c r="K14" s="23">
        <v>291477</v>
      </c>
    </row>
    <row r="15" spans="3:11" ht="12.75">
      <c r="C15" s="32" t="s">
        <v>63</v>
      </c>
      <c r="G15" s="24">
        <v>32114</v>
      </c>
      <c r="H15" s="22"/>
      <c r="I15" s="24">
        <v>36758</v>
      </c>
      <c r="J15" s="22"/>
      <c r="K15" s="63">
        <v>39506</v>
      </c>
    </row>
    <row r="16" spans="3:13" ht="12.75">
      <c r="C16" t="s">
        <v>5</v>
      </c>
      <c r="G16" s="24">
        <v>67590</v>
      </c>
      <c r="H16" s="22"/>
      <c r="I16" s="24">
        <v>72314</v>
      </c>
      <c r="J16" s="22"/>
      <c r="K16" s="24">
        <v>79634</v>
      </c>
      <c r="M16" s="22"/>
    </row>
    <row r="17" spans="3:11" ht="12.75">
      <c r="C17" t="s">
        <v>6</v>
      </c>
      <c r="G17" s="25">
        <v>45387</v>
      </c>
      <c r="H17" s="22"/>
      <c r="I17" s="25">
        <v>51293</v>
      </c>
      <c r="J17" s="22"/>
      <c r="K17" s="25">
        <v>56897</v>
      </c>
    </row>
    <row r="18" spans="7:13" ht="12.75">
      <c r="G18" s="22">
        <f>SUM(G14:G17)</f>
        <v>323760</v>
      </c>
      <c r="H18" s="22"/>
      <c r="I18" s="22">
        <f>SUM(I14:I17)</f>
        <v>403050</v>
      </c>
      <c r="J18" s="22"/>
      <c r="K18" s="22">
        <f>SUM(K14:K17)</f>
        <v>467514</v>
      </c>
      <c r="M18" s="22"/>
    </row>
    <row r="19" spans="7:11" ht="12.75">
      <c r="G19" s="22"/>
      <c r="H19" s="22"/>
      <c r="I19" s="22"/>
      <c r="J19" s="22"/>
      <c r="K19" s="22"/>
    </row>
    <row r="20" spans="7:11" ht="13.5" thickBot="1">
      <c r="G20" s="27">
        <f>G18+G10</f>
        <v>570395</v>
      </c>
      <c r="H20" s="22"/>
      <c r="I20" s="27">
        <f>I18+I10</f>
        <v>642971</v>
      </c>
      <c r="J20" s="22"/>
      <c r="K20" s="27">
        <f>K18+K10</f>
        <v>704205</v>
      </c>
    </row>
    <row r="21" spans="7:11" ht="13.5" thickTop="1">
      <c r="G21" s="22"/>
      <c r="H21" s="22"/>
      <c r="I21" s="22"/>
      <c r="J21" s="22"/>
      <c r="K21" s="22"/>
    </row>
    <row r="22" spans="2:11" ht="12.75">
      <c r="B22" s="1" t="s">
        <v>7</v>
      </c>
      <c r="G22" s="22"/>
      <c r="H22" s="22"/>
      <c r="I22" s="22"/>
      <c r="J22" s="22"/>
      <c r="K22" s="22"/>
    </row>
    <row r="23" spans="7:11" ht="12.75">
      <c r="G23" s="22"/>
      <c r="H23" s="22"/>
      <c r="I23" s="22"/>
      <c r="J23" s="22"/>
      <c r="K23" s="22"/>
    </row>
    <row r="24" spans="3:11" ht="12.75">
      <c r="C24" t="s">
        <v>8</v>
      </c>
      <c r="G24" s="23">
        <f>'Sample Financials  ABC Co.'!F27</f>
        <v>423058</v>
      </c>
      <c r="H24" s="22"/>
      <c r="I24" s="23">
        <f>G27</f>
        <v>454509</v>
      </c>
      <c r="J24" s="22"/>
      <c r="K24" s="23">
        <f>I27</f>
        <v>483867</v>
      </c>
    </row>
    <row r="25" spans="3:17" ht="12.75">
      <c r="C25" t="s">
        <v>9</v>
      </c>
      <c r="G25" s="24">
        <f>AA78</f>
        <v>350220</v>
      </c>
      <c r="H25" s="22"/>
      <c r="I25" s="24">
        <f>AC78</f>
        <v>387190</v>
      </c>
      <c r="J25" s="22"/>
      <c r="K25" s="24">
        <f>AE78</f>
        <v>428659</v>
      </c>
      <c r="M25" s="62"/>
      <c r="N25" s="62"/>
      <c r="O25" s="62"/>
      <c r="P25" s="60"/>
      <c r="Q25" s="62"/>
    </row>
    <row r="26" spans="3:11" ht="12.75">
      <c r="C26" t="s">
        <v>10</v>
      </c>
      <c r="G26" s="25">
        <v>-318769</v>
      </c>
      <c r="H26" s="22"/>
      <c r="I26" s="25">
        <v>-357832</v>
      </c>
      <c r="J26" s="22"/>
      <c r="K26" s="25">
        <v>-392175</v>
      </c>
    </row>
    <row r="27" spans="3:11" ht="12.75">
      <c r="C27" t="s">
        <v>11</v>
      </c>
      <c r="G27" s="22">
        <f>SUM(G24:G26)</f>
        <v>454509</v>
      </c>
      <c r="H27" s="22"/>
      <c r="I27" s="22">
        <f>SUM(I24:I26)</f>
        <v>483867</v>
      </c>
      <c r="J27" s="22"/>
      <c r="K27" s="22">
        <f>SUM(K24:K26)</f>
        <v>520351</v>
      </c>
    </row>
    <row r="28" spans="7:11" ht="12.75">
      <c r="G28" s="22"/>
      <c r="H28" s="22"/>
      <c r="I28" s="22"/>
      <c r="J28" s="22"/>
      <c r="K28" s="22"/>
    </row>
    <row r="29" spans="2:11" ht="12.75">
      <c r="B29" s="1" t="s">
        <v>12</v>
      </c>
      <c r="G29" s="22"/>
      <c r="H29" s="22"/>
      <c r="I29" s="22"/>
      <c r="J29" s="22"/>
      <c r="K29" s="22"/>
    </row>
    <row r="30" spans="7:12" ht="12.75">
      <c r="G30" s="5"/>
      <c r="H30" s="5"/>
      <c r="I30" s="5"/>
      <c r="J30" s="5"/>
      <c r="K30" s="5"/>
      <c r="L30" s="6"/>
    </row>
    <row r="31" spans="3:12" ht="12.75">
      <c r="C31" t="s">
        <v>58</v>
      </c>
      <c r="G31" s="23">
        <v>103428</v>
      </c>
      <c r="H31" s="5"/>
      <c r="I31" s="23">
        <v>145372</v>
      </c>
      <c r="J31" s="5"/>
      <c r="K31" s="23">
        <v>169325</v>
      </c>
      <c r="L31" s="6"/>
    </row>
    <row r="32" spans="3:12" ht="12.75">
      <c r="C32" t="s">
        <v>13</v>
      </c>
      <c r="G32" s="24">
        <v>9213</v>
      </c>
      <c r="H32" s="5"/>
      <c r="I32" s="24">
        <v>10417</v>
      </c>
      <c r="J32" s="5"/>
      <c r="K32" s="24">
        <v>11053</v>
      </c>
      <c r="L32" s="6"/>
    </row>
    <row r="33" spans="3:12" ht="12.75">
      <c r="C33" t="s">
        <v>57</v>
      </c>
      <c r="G33" s="25">
        <f>ROUND(AA75/4,)</f>
        <v>3245</v>
      </c>
      <c r="H33" s="5"/>
      <c r="I33" s="25">
        <f>ROUND(AC75/4,)</f>
        <v>3315</v>
      </c>
      <c r="J33" s="5"/>
      <c r="K33" s="25">
        <f>ROUND(AE75/4,)</f>
        <v>3476</v>
      </c>
      <c r="L33" s="6"/>
    </row>
    <row r="34" spans="7:12" ht="12.75">
      <c r="G34" s="5">
        <f>SUM(G31:G33)</f>
        <v>115886</v>
      </c>
      <c r="H34" s="5"/>
      <c r="I34" s="5">
        <f>SUM(I31:I33)</f>
        <v>159104</v>
      </c>
      <c r="J34" s="5"/>
      <c r="K34" s="5">
        <f>SUM(K31:K33)</f>
        <v>183854</v>
      </c>
      <c r="L34" s="6"/>
    </row>
    <row r="35" spans="7:11" ht="12.75">
      <c r="G35" s="22"/>
      <c r="H35" s="22"/>
      <c r="I35" s="22"/>
      <c r="J35" s="22"/>
      <c r="K35" s="22"/>
    </row>
    <row r="36" spans="7:11" ht="13.5" thickBot="1">
      <c r="G36" s="27">
        <f>G34+G27</f>
        <v>570395</v>
      </c>
      <c r="H36" s="22"/>
      <c r="I36" s="27">
        <f>I34+I27</f>
        <v>642971</v>
      </c>
      <c r="J36" s="22"/>
      <c r="K36" s="27">
        <f>K34+K27</f>
        <v>704205</v>
      </c>
    </row>
    <row r="37" spans="7:20" ht="13.5" thickTop="1">
      <c r="G37" s="37"/>
      <c r="H37" s="37"/>
      <c r="I37" s="37"/>
      <c r="J37" s="37"/>
      <c r="K37" s="37"/>
      <c r="M37" s="1" t="s">
        <v>15</v>
      </c>
      <c r="Q37" s="5"/>
      <c r="S37" s="5"/>
      <c r="T37" s="6"/>
    </row>
    <row r="38" spans="7:20" ht="12.75">
      <c r="G38" s="59">
        <f>G20-G36</f>
        <v>0</v>
      </c>
      <c r="H38" s="59"/>
      <c r="I38" s="59">
        <f>I20-I36</f>
        <v>0</v>
      </c>
      <c r="J38" s="59"/>
      <c r="K38" s="59">
        <f>K20-K36</f>
        <v>0</v>
      </c>
      <c r="M38" s="6"/>
      <c r="N38" s="6"/>
      <c r="O38" s="6"/>
      <c r="P38" s="6"/>
      <c r="Q38" s="6"/>
      <c r="R38" s="5"/>
      <c r="S38" s="5"/>
      <c r="T38" s="6"/>
    </row>
    <row r="39" spans="7:20" ht="12.75">
      <c r="G39" s="22"/>
      <c r="H39" s="22"/>
      <c r="I39" s="22"/>
      <c r="J39" s="22"/>
      <c r="K39" s="22"/>
      <c r="M39" s="83" t="s">
        <v>16</v>
      </c>
      <c r="N39" s="84"/>
      <c r="O39" s="9" t="s">
        <v>17</v>
      </c>
      <c r="P39" s="10" t="s">
        <v>18</v>
      </c>
      <c r="Q39" s="9" t="s">
        <v>17</v>
      </c>
      <c r="R39" s="80" t="s">
        <v>20</v>
      </c>
      <c r="S39" s="11" t="s">
        <v>21</v>
      </c>
      <c r="T39" s="9" t="s">
        <v>22</v>
      </c>
    </row>
    <row r="40" spans="13:20" ht="12.75">
      <c r="M40" s="85"/>
      <c r="N40" s="86"/>
      <c r="O40" s="12" t="s">
        <v>23</v>
      </c>
      <c r="P40" s="13" t="s">
        <v>24</v>
      </c>
      <c r="Q40" s="12" t="s">
        <v>23</v>
      </c>
      <c r="R40" s="81"/>
      <c r="S40" s="14" t="s">
        <v>25</v>
      </c>
      <c r="T40" s="12" t="s">
        <v>26</v>
      </c>
    </row>
    <row r="41" spans="7:20" ht="12.75">
      <c r="G41" s="22"/>
      <c r="M41" s="85"/>
      <c r="N41" s="86"/>
      <c r="O41" s="54">
        <v>42370</v>
      </c>
      <c r="P41" s="15"/>
      <c r="Q41" s="54">
        <v>42735</v>
      </c>
      <c r="R41" s="81"/>
      <c r="S41" s="16" t="s">
        <v>27</v>
      </c>
      <c r="T41" s="54">
        <f>Q41</f>
        <v>42735</v>
      </c>
    </row>
    <row r="42" spans="13:20" ht="12.75">
      <c r="M42" s="87"/>
      <c r="N42" s="88"/>
      <c r="O42" s="17" t="s">
        <v>28</v>
      </c>
      <c r="P42" s="17" t="s">
        <v>28</v>
      </c>
      <c r="Q42" s="18" t="s">
        <v>28</v>
      </c>
      <c r="R42" s="17"/>
      <c r="S42" s="19" t="s">
        <v>28</v>
      </c>
      <c r="T42" s="17" t="s">
        <v>28</v>
      </c>
    </row>
    <row r="43" spans="13:20" ht="12.75">
      <c r="M43" s="34" t="s">
        <v>29</v>
      </c>
      <c r="N43" s="34"/>
      <c r="O43" s="7">
        <f>'Sample Financials  ABC Co.'!P14</f>
        <v>120998</v>
      </c>
      <c r="P43" s="7">
        <v>16574</v>
      </c>
      <c r="Q43" s="7">
        <f>P43+O43</f>
        <v>137572</v>
      </c>
      <c r="R43" s="8">
        <v>0.1</v>
      </c>
      <c r="S43" s="7">
        <f>ROUND(Q43*R43,)</f>
        <v>13757</v>
      </c>
      <c r="T43" s="7">
        <f>Q43-S43</f>
        <v>123815</v>
      </c>
    </row>
    <row r="44" spans="13:20" ht="12.75">
      <c r="M44" s="34" t="s">
        <v>45</v>
      </c>
      <c r="N44" s="34"/>
      <c r="O44" s="7">
        <f>'Sample Financials  ABC Co.'!P15</f>
        <v>127138</v>
      </c>
      <c r="P44" s="7">
        <v>9329</v>
      </c>
      <c r="Q44" s="7">
        <f>P44+O44</f>
        <v>136467</v>
      </c>
      <c r="R44" s="8">
        <v>0.1</v>
      </c>
      <c r="S44" s="7">
        <f>ROUND(Q44*R44,)</f>
        <v>13647</v>
      </c>
      <c r="T44" s="7">
        <f>Q44-S44</f>
        <v>122820</v>
      </c>
    </row>
    <row r="45" spans="13:20" ht="12.75">
      <c r="M45" s="89" t="s">
        <v>19</v>
      </c>
      <c r="N45" s="90"/>
      <c r="O45" s="20">
        <f>SUM(O43:O44)</f>
        <v>248136</v>
      </c>
      <c r="P45" s="20">
        <f>SUM(P43:P44)</f>
        <v>25903</v>
      </c>
      <c r="Q45" s="20">
        <f>SUM(Q43:Q44)</f>
        <v>274039</v>
      </c>
      <c r="R45" s="20"/>
      <c r="S45" s="20">
        <f>SUM(S43:S44)</f>
        <v>27404</v>
      </c>
      <c r="T45" s="20">
        <f>SUM(T43:T44)</f>
        <v>246635</v>
      </c>
    </row>
    <row r="46" ht="12.75">
      <c r="U46" s="22"/>
    </row>
    <row r="47" spans="13:21" ht="12.75">
      <c r="M47" s="83" t="s">
        <v>16</v>
      </c>
      <c r="N47" s="84"/>
      <c r="O47" s="9" t="s">
        <v>17</v>
      </c>
      <c r="P47" s="10" t="s">
        <v>18</v>
      </c>
      <c r="Q47" s="9" t="s">
        <v>17</v>
      </c>
      <c r="R47" s="80" t="s">
        <v>20</v>
      </c>
      <c r="S47" s="11" t="s">
        <v>21</v>
      </c>
      <c r="T47" s="9" t="s">
        <v>22</v>
      </c>
      <c r="U47" s="22"/>
    </row>
    <row r="48" spans="13:21" ht="12.75">
      <c r="M48" s="85"/>
      <c r="N48" s="86"/>
      <c r="O48" s="12" t="s">
        <v>23</v>
      </c>
      <c r="P48" s="13" t="s">
        <v>24</v>
      </c>
      <c r="Q48" s="12" t="s">
        <v>23</v>
      </c>
      <c r="R48" s="81"/>
      <c r="S48" s="14" t="s">
        <v>25</v>
      </c>
      <c r="T48" s="12" t="s">
        <v>26</v>
      </c>
      <c r="U48" s="22"/>
    </row>
    <row r="49" spans="13:21" ht="12.75">
      <c r="M49" s="85"/>
      <c r="N49" s="86"/>
      <c r="O49" s="54">
        <v>42736</v>
      </c>
      <c r="P49" s="15"/>
      <c r="Q49" s="54">
        <v>43100</v>
      </c>
      <c r="R49" s="81"/>
      <c r="S49" s="16" t="s">
        <v>27</v>
      </c>
      <c r="T49" s="54">
        <f>Q49</f>
        <v>43100</v>
      </c>
      <c r="U49" s="22"/>
    </row>
    <row r="50" spans="13:21" ht="12.75">
      <c r="M50" s="87"/>
      <c r="N50" s="88"/>
      <c r="O50" s="17" t="s">
        <v>28</v>
      </c>
      <c r="P50" s="17" t="s">
        <v>28</v>
      </c>
      <c r="Q50" s="18" t="s">
        <v>28</v>
      </c>
      <c r="R50" s="17"/>
      <c r="S50" s="19" t="s">
        <v>28</v>
      </c>
      <c r="T50" s="17" t="s">
        <v>28</v>
      </c>
      <c r="U50" s="22"/>
    </row>
    <row r="51" spans="13:21" ht="12.75">
      <c r="M51" s="34" t="s">
        <v>29</v>
      </c>
      <c r="N51" s="34"/>
      <c r="O51" s="7">
        <f>T43</f>
        <v>123815</v>
      </c>
      <c r="P51" s="7">
        <v>13225</v>
      </c>
      <c r="Q51" s="7">
        <f>P51+O51</f>
        <v>137040</v>
      </c>
      <c r="R51" s="8">
        <v>0.1</v>
      </c>
      <c r="S51" s="7">
        <f>ROUND(Q51*R51,)</f>
        <v>13704</v>
      </c>
      <c r="T51" s="7">
        <f>Q51-S51</f>
        <v>123336</v>
      </c>
      <c r="U51" s="22"/>
    </row>
    <row r="52" spans="13:21" ht="12.75">
      <c r="M52" s="34" t="s">
        <v>45</v>
      </c>
      <c r="N52" s="34"/>
      <c r="O52" s="7">
        <f>T44</f>
        <v>122820</v>
      </c>
      <c r="P52" s="7">
        <v>6719</v>
      </c>
      <c r="Q52" s="7">
        <f>P52+O52</f>
        <v>129539</v>
      </c>
      <c r="R52" s="8">
        <v>0.1</v>
      </c>
      <c r="S52" s="7">
        <f>ROUND(Q52*R52,)</f>
        <v>12954</v>
      </c>
      <c r="T52" s="7">
        <f>Q52-S52</f>
        <v>116585</v>
      </c>
      <c r="U52" s="22"/>
    </row>
    <row r="53" spans="13:21" ht="12.75">
      <c r="M53" s="89" t="s">
        <v>19</v>
      </c>
      <c r="N53" s="90"/>
      <c r="O53" s="20">
        <f>SUM(O51:O52)</f>
        <v>246635</v>
      </c>
      <c r="P53" s="20">
        <f>SUM(P51:P52)</f>
        <v>19944</v>
      </c>
      <c r="Q53" s="20">
        <f>SUM(Q51:Q52)</f>
        <v>266579</v>
      </c>
      <c r="R53" s="20"/>
      <c r="S53" s="20">
        <f>SUM(S51:S52)</f>
        <v>26658</v>
      </c>
      <c r="T53" s="20">
        <f>SUM(T51:T52)</f>
        <v>239921</v>
      </c>
      <c r="U53" s="22"/>
    </row>
    <row r="54" ht="12.75">
      <c r="U54" s="22"/>
    </row>
    <row r="55" spans="13:21" ht="12.75">
      <c r="M55" s="83" t="s">
        <v>16</v>
      </c>
      <c r="N55" s="84"/>
      <c r="O55" s="9" t="s">
        <v>17</v>
      </c>
      <c r="P55" s="10" t="s">
        <v>18</v>
      </c>
      <c r="Q55" s="9" t="s">
        <v>17</v>
      </c>
      <c r="R55" s="80" t="s">
        <v>20</v>
      </c>
      <c r="S55" s="11" t="s">
        <v>21</v>
      </c>
      <c r="T55" s="9" t="s">
        <v>22</v>
      </c>
      <c r="U55" s="22"/>
    </row>
    <row r="56" spans="13:21" ht="12.75">
      <c r="M56" s="85"/>
      <c r="N56" s="86"/>
      <c r="O56" s="12" t="s">
        <v>23</v>
      </c>
      <c r="P56" s="13" t="s">
        <v>24</v>
      </c>
      <c r="Q56" s="12" t="s">
        <v>23</v>
      </c>
      <c r="R56" s="81"/>
      <c r="S56" s="14" t="s">
        <v>25</v>
      </c>
      <c r="T56" s="12" t="s">
        <v>26</v>
      </c>
      <c r="U56" s="22"/>
    </row>
    <row r="57" spans="13:21" ht="12.75">
      <c r="M57" s="85"/>
      <c r="N57" s="86"/>
      <c r="O57" s="54">
        <v>43101</v>
      </c>
      <c r="P57" s="15"/>
      <c r="Q57" s="54">
        <v>43465</v>
      </c>
      <c r="R57" s="81"/>
      <c r="S57" s="16" t="s">
        <v>27</v>
      </c>
      <c r="T57" s="54">
        <f>Q57</f>
        <v>43465</v>
      </c>
      <c r="U57" s="22"/>
    </row>
    <row r="58" spans="13:21" ht="12.75">
      <c r="M58" s="87"/>
      <c r="N58" s="88"/>
      <c r="O58" s="17" t="s">
        <v>28</v>
      </c>
      <c r="P58" s="17" t="s">
        <v>28</v>
      </c>
      <c r="Q58" s="18" t="s">
        <v>28</v>
      </c>
      <c r="R58" s="17"/>
      <c r="S58" s="19" t="s">
        <v>28</v>
      </c>
      <c r="T58" s="17" t="s">
        <v>28</v>
      </c>
      <c r="U58" s="22"/>
    </row>
    <row r="59" spans="13:21" ht="12.75">
      <c r="M59" s="34" t="s">
        <v>29</v>
      </c>
      <c r="N59" s="34"/>
      <c r="O59" s="7">
        <f>T51</f>
        <v>123336</v>
      </c>
      <c r="P59" s="7">
        <v>14094</v>
      </c>
      <c r="Q59" s="7">
        <f>P59+O59</f>
        <v>137430</v>
      </c>
      <c r="R59" s="8">
        <v>0.1</v>
      </c>
      <c r="S59" s="7">
        <f>ROUND(Q59*R59,)</f>
        <v>13743</v>
      </c>
      <c r="T59" s="7">
        <f>Q59-S59</f>
        <v>123687</v>
      </c>
      <c r="U59" s="22"/>
    </row>
    <row r="60" spans="13:21" ht="12.75">
      <c r="M60" s="34" t="s">
        <v>45</v>
      </c>
      <c r="N60" s="34"/>
      <c r="O60" s="7">
        <f>T52</f>
        <v>116585</v>
      </c>
      <c r="P60" s="7">
        <v>8975</v>
      </c>
      <c r="Q60" s="7">
        <f>P60+O60</f>
        <v>125560</v>
      </c>
      <c r="R60" s="8">
        <v>0.1</v>
      </c>
      <c r="S60" s="7">
        <f>ROUND(Q60*R60,)</f>
        <v>12556</v>
      </c>
      <c r="T60" s="7">
        <f>Q60-S60</f>
        <v>113004</v>
      </c>
      <c r="U60" s="22"/>
    </row>
    <row r="61" spans="13:21" ht="12.75">
      <c r="M61" s="89" t="s">
        <v>19</v>
      </c>
      <c r="N61" s="90"/>
      <c r="O61" s="20">
        <f>SUM(O59:O60)</f>
        <v>239921</v>
      </c>
      <c r="P61" s="20">
        <f>SUM(P59:P60)</f>
        <v>23069</v>
      </c>
      <c r="Q61" s="20">
        <f>SUM(Q59:Q60)</f>
        <v>262990</v>
      </c>
      <c r="R61" s="20"/>
      <c r="S61" s="20">
        <f>SUM(S59:S60)</f>
        <v>26299</v>
      </c>
      <c r="T61" s="20">
        <f>SUM(T59:T60)</f>
        <v>236691</v>
      </c>
      <c r="U61" s="22"/>
    </row>
    <row r="62" ht="12.75">
      <c r="U62" s="22"/>
    </row>
    <row r="63" ht="14.25">
      <c r="V63" s="36" t="str">
        <f>B3</f>
        <v>M/S ABC </v>
      </c>
    </row>
    <row r="64" ht="12.75">
      <c r="V64" t="s">
        <v>14</v>
      </c>
    </row>
    <row r="65" ht="12.75">
      <c r="V65" t="s">
        <v>55</v>
      </c>
    </row>
    <row r="67" spans="26:31" ht="12.75">
      <c r="Z67" s="40"/>
      <c r="AA67" s="45">
        <f>G7</f>
        <v>2016</v>
      </c>
      <c r="AC67" s="45">
        <f>I7</f>
        <v>2017</v>
      </c>
      <c r="AE67" s="45">
        <f>K7</f>
        <v>2018</v>
      </c>
    </row>
    <row r="68" spans="27:31" ht="12.75">
      <c r="AA68" s="3" t="s">
        <v>2</v>
      </c>
      <c r="AC68" s="3" t="s">
        <v>2</v>
      </c>
      <c r="AE68" s="3" t="s">
        <v>2</v>
      </c>
    </row>
    <row r="70" spans="22:31" ht="12.75">
      <c r="V70" s="32" t="s">
        <v>60</v>
      </c>
      <c r="AA70" s="22">
        <f>ROUND('Sample Financials  ABC Co.'!F65*1.0934,)</f>
        <v>1032397</v>
      </c>
      <c r="AC70" s="22">
        <f>ROUND(AA70*1.0951,)</f>
        <v>1130578</v>
      </c>
      <c r="AE70" s="22">
        <f>ROUND(AC70*1.0968,)</f>
        <v>1240018</v>
      </c>
    </row>
    <row r="71" spans="22:36" ht="12.75">
      <c r="V71" s="32" t="s">
        <v>61</v>
      </c>
      <c r="AA71" s="28">
        <f>ROUND(AA70*0.5921,)</f>
        <v>611282</v>
      </c>
      <c r="AC71" s="28">
        <f>ROUND(AC70*0.5903,)</f>
        <v>667380</v>
      </c>
      <c r="AE71" s="28">
        <f>ROUND(AE70*0.5887,)</f>
        <v>729999</v>
      </c>
      <c r="AF71" s="61"/>
      <c r="AG71" s="61"/>
      <c r="AH71" s="61"/>
      <c r="AI71" s="61"/>
      <c r="AJ71" s="61"/>
    </row>
    <row r="72" spans="22:36" ht="12.75">
      <c r="V72" s="32"/>
      <c r="AA72" s="22">
        <f>AA70-AA71</f>
        <v>421115</v>
      </c>
      <c r="AC72" s="22">
        <f>AC70-AC71</f>
        <v>463198</v>
      </c>
      <c r="AE72" s="22">
        <f>AE70-AE71</f>
        <v>510019</v>
      </c>
      <c r="AF72" s="61"/>
      <c r="AG72" s="61"/>
      <c r="AH72" s="61"/>
      <c r="AI72" s="61"/>
      <c r="AJ72" s="61"/>
    </row>
    <row r="73" spans="27:36" ht="12.75">
      <c r="AA73" s="22"/>
      <c r="AC73" s="22"/>
      <c r="AE73" s="22"/>
      <c r="AF73" s="61"/>
      <c r="AG73" s="61"/>
      <c r="AH73" s="61"/>
      <c r="AI73" s="61"/>
      <c r="AJ73" s="61"/>
    </row>
    <row r="74" spans="22:36" ht="12.75">
      <c r="V74" s="6" t="s">
        <v>46</v>
      </c>
      <c r="Z74" s="2"/>
      <c r="AA74" s="23">
        <f>ROUND(AA70*0.0561,)</f>
        <v>57917</v>
      </c>
      <c r="AC74" s="23">
        <f>ROUND(AC70*0.0555,)</f>
        <v>62747</v>
      </c>
      <c r="AE74" s="23">
        <f>ROUND(AE70*0.0544,)</f>
        <v>67457</v>
      </c>
      <c r="AF74" s="61"/>
      <c r="AG74" s="61"/>
      <c r="AH74" s="61"/>
      <c r="AI74" s="61"/>
      <c r="AJ74" s="61"/>
    </row>
    <row r="75" spans="20:36" ht="12.75">
      <c r="T75" s="64"/>
      <c r="V75" s="48" t="s">
        <v>48</v>
      </c>
      <c r="Z75" s="2"/>
      <c r="AA75" s="25">
        <v>12978</v>
      </c>
      <c r="AC75" s="25">
        <v>13261</v>
      </c>
      <c r="AE75" s="25">
        <v>13903</v>
      </c>
      <c r="AF75" s="61"/>
      <c r="AG75" s="61"/>
      <c r="AH75" s="61"/>
      <c r="AI75" s="61"/>
      <c r="AJ75" s="61"/>
    </row>
    <row r="76" spans="20:36" ht="12.75">
      <c r="T76" s="64"/>
      <c r="V76" s="6"/>
      <c r="AA76" s="22">
        <f>SUM(AA74:AA75)</f>
        <v>70895</v>
      </c>
      <c r="AC76" s="22">
        <f>SUM(AC74:AC75)</f>
        <v>76008</v>
      </c>
      <c r="AE76" s="22">
        <f>SUM(AE74:AE75)</f>
        <v>81360</v>
      </c>
      <c r="AF76" s="61"/>
      <c r="AG76" s="61"/>
      <c r="AH76" s="61"/>
      <c r="AI76" s="61"/>
      <c r="AJ76" s="61"/>
    </row>
    <row r="77" spans="20:36" ht="12.75">
      <c r="T77" s="60"/>
      <c r="V77" s="6"/>
      <c r="AA77" s="22"/>
      <c r="AC77" s="22"/>
      <c r="AE77" s="22"/>
      <c r="AF77" s="61"/>
      <c r="AG77" s="61"/>
      <c r="AH77" s="61"/>
      <c r="AI77" s="61"/>
      <c r="AJ77" s="61"/>
    </row>
    <row r="78" spans="22:36" ht="13.5" thickBot="1">
      <c r="V78" t="s">
        <v>47</v>
      </c>
      <c r="AA78" s="27">
        <f>AA72-AA76</f>
        <v>350220</v>
      </c>
      <c r="AC78" s="27">
        <f>AC72-AC76</f>
        <v>387190</v>
      </c>
      <c r="AE78" s="27">
        <f>AE72-AE76</f>
        <v>428659</v>
      </c>
      <c r="AF78" s="61"/>
      <c r="AG78" s="61"/>
      <c r="AH78" s="61"/>
      <c r="AI78" s="61"/>
      <c r="AJ78" s="61"/>
    </row>
    <row r="79" spans="27:34" ht="13.5" thickTop="1">
      <c r="AA79" s="5"/>
      <c r="AC79" s="5"/>
      <c r="AE79" s="5"/>
      <c r="AF79" s="22"/>
      <c r="AG79" s="22"/>
      <c r="AH79" s="22"/>
    </row>
    <row r="80" ht="12.75">
      <c r="AA80" s="5"/>
    </row>
    <row r="81" spans="22:27" ht="12.75">
      <c r="V81" s="35" t="s">
        <v>52</v>
      </c>
      <c r="AA81" s="5"/>
    </row>
    <row r="82" spans="22:27" ht="12.75">
      <c r="V82" s="38" t="s">
        <v>49</v>
      </c>
      <c r="W82" s="32" t="s">
        <v>69</v>
      </c>
      <c r="AA82" s="5"/>
    </row>
    <row r="83" spans="22:27" ht="12.75">
      <c r="V83" s="38" t="s">
        <v>49</v>
      </c>
      <c r="W83" s="32" t="s">
        <v>70</v>
      </c>
      <c r="AA83" s="5"/>
    </row>
    <row r="84" spans="22:27" ht="12.75">
      <c r="V84" s="38" t="s">
        <v>49</v>
      </c>
      <c r="W84" s="32" t="s">
        <v>71</v>
      </c>
      <c r="AA84" s="5"/>
    </row>
    <row r="85" spans="22:27" ht="12.75">
      <c r="V85" s="38" t="s">
        <v>49</v>
      </c>
      <c r="W85" s="32" t="s">
        <v>72</v>
      </c>
      <c r="AA85" s="5"/>
    </row>
    <row r="86" spans="22:27" ht="12.75">
      <c r="V86" s="38" t="s">
        <v>49</v>
      </c>
      <c r="W86" s="52" t="s">
        <v>73</v>
      </c>
      <c r="X86" s="6"/>
      <c r="Y86" s="6"/>
      <c r="Z86" s="6"/>
      <c r="AA86" s="6"/>
    </row>
    <row r="87" spans="23:27" ht="12.75">
      <c r="W87" s="91"/>
      <c r="X87" s="91"/>
      <c r="Y87" s="6"/>
      <c r="Z87" s="6"/>
      <c r="AA87" s="6"/>
    </row>
    <row r="88" spans="23:33" ht="14.25">
      <c r="W88" s="91"/>
      <c r="X88" s="91"/>
      <c r="Y88" s="6"/>
      <c r="Z88" s="6"/>
      <c r="AA88" s="6"/>
      <c r="AG88" s="29" t="str">
        <f>V63</f>
        <v>M/S ABC </v>
      </c>
    </row>
    <row r="89" spans="22:33" ht="12.75">
      <c r="V89" s="35"/>
      <c r="W89" s="6"/>
      <c r="X89" s="6"/>
      <c r="Y89" s="6"/>
      <c r="Z89" s="6"/>
      <c r="AA89" s="6"/>
      <c r="AG89" s="26" t="s">
        <v>30</v>
      </c>
    </row>
    <row r="90" spans="22:33" ht="12.75">
      <c r="V90" s="6"/>
      <c r="W90" s="6"/>
      <c r="X90" s="6"/>
      <c r="Y90" s="6"/>
      <c r="Z90" s="6"/>
      <c r="AA90" s="6"/>
      <c r="AG90" t="str">
        <f>V65</f>
        <v>For the year ended on Dec. 31,</v>
      </c>
    </row>
    <row r="91" spans="22:47" ht="12.75">
      <c r="V91" s="6"/>
      <c r="W91" s="6"/>
      <c r="X91" s="6"/>
      <c r="Y91" s="6"/>
      <c r="Z91" s="6"/>
      <c r="AA91" s="6"/>
      <c r="AP91" s="2"/>
      <c r="AQ91" s="45">
        <f>G7</f>
        <v>2016</v>
      </c>
      <c r="AS91" s="45">
        <f>I7</f>
        <v>2017</v>
      </c>
      <c r="AU91" s="45">
        <f>K7</f>
        <v>2018</v>
      </c>
    </row>
    <row r="92" spans="42:47" ht="12.75">
      <c r="AP92" s="4"/>
      <c r="AQ92" s="3" t="s">
        <v>2</v>
      </c>
      <c r="AS92" s="3" t="s">
        <v>2</v>
      </c>
      <c r="AU92" s="3" t="s">
        <v>2</v>
      </c>
    </row>
    <row r="93" ht="12.75">
      <c r="AG93" s="1" t="s">
        <v>31</v>
      </c>
    </row>
    <row r="94" spans="33:47" ht="12.75">
      <c r="AG94" t="s">
        <v>47</v>
      </c>
      <c r="AQ94" s="22">
        <f>AA78</f>
        <v>350220</v>
      </c>
      <c r="AS94" s="22">
        <f>AC78</f>
        <v>387190</v>
      </c>
      <c r="AU94" s="22">
        <f>AE78</f>
        <v>428659</v>
      </c>
    </row>
    <row r="95" spans="33:47" ht="12.75">
      <c r="AG95" t="s">
        <v>32</v>
      </c>
      <c r="AQ95" s="22">
        <f>S45</f>
        <v>27404</v>
      </c>
      <c r="AS95" s="22">
        <f>S53</f>
        <v>26658</v>
      </c>
      <c r="AU95" s="22">
        <f>S61</f>
        <v>26299</v>
      </c>
    </row>
    <row r="96" spans="33:47" ht="12.75">
      <c r="AG96" s="57" t="s">
        <v>62</v>
      </c>
      <c r="AQ96" s="22">
        <f>AA75</f>
        <v>12978</v>
      </c>
      <c r="AS96" s="22">
        <f>AC75</f>
        <v>13261</v>
      </c>
      <c r="AU96" s="22">
        <f>AE75</f>
        <v>13903</v>
      </c>
    </row>
    <row r="97" spans="43:47" ht="12.75">
      <c r="AQ97" s="22"/>
      <c r="AS97" s="22"/>
      <c r="AU97" s="22"/>
    </row>
    <row r="99" spans="33:41" ht="12.75">
      <c r="AG99" s="32" t="s">
        <v>33</v>
      </c>
      <c r="AK99" s="46">
        <f>AQ91</f>
        <v>2016</v>
      </c>
      <c r="AL99" s="55"/>
      <c r="AM99" s="46">
        <f>AS91</f>
        <v>2017</v>
      </c>
      <c r="AN99" s="55"/>
      <c r="AO99" s="46">
        <f>AU91</f>
        <v>2018</v>
      </c>
    </row>
    <row r="101" spans="33:41" ht="12.75">
      <c r="AG101" s="32" t="s">
        <v>64</v>
      </c>
      <c r="AK101" s="56">
        <f>'Sample Financials  ABC Co.'!F14-Projections!G14</f>
        <v>-18292</v>
      </c>
      <c r="AL101" s="31"/>
      <c r="AM101" s="56">
        <f>G14-I14</f>
        <v>-64016</v>
      </c>
      <c r="AN101" s="31"/>
      <c r="AO101" s="56">
        <f>I14-K14</f>
        <v>-48792</v>
      </c>
    </row>
    <row r="102" spans="33:41" ht="12.75">
      <c r="AG102" s="32" t="s">
        <v>63</v>
      </c>
      <c r="AK102" s="56">
        <f>'Sample Financials  ABC Co.'!F15-Projections!G15</f>
        <v>-2996</v>
      </c>
      <c r="AL102" s="31"/>
      <c r="AM102" s="56">
        <f aca="true" t="shared" si="0" ref="AM102:AO103">G15-I15</f>
        <v>-4644</v>
      </c>
      <c r="AN102" s="31"/>
      <c r="AO102" s="56">
        <f t="shared" si="0"/>
        <v>-2748</v>
      </c>
    </row>
    <row r="103" spans="33:41" ht="12.75">
      <c r="AG103" t="s">
        <v>5</v>
      </c>
      <c r="AK103" s="33">
        <f>'Sample Financials  ABC Co.'!F16-Projections!G16</f>
        <v>-6012</v>
      </c>
      <c r="AL103" s="56"/>
      <c r="AM103" s="33">
        <f t="shared" si="0"/>
        <v>-4724</v>
      </c>
      <c r="AN103" s="56"/>
      <c r="AO103" s="33">
        <f t="shared" si="0"/>
        <v>-7320</v>
      </c>
    </row>
    <row r="104" spans="37:41" ht="12.75">
      <c r="AK104" s="31">
        <f>SUM(AK101:AK103)</f>
        <v>-27300</v>
      </c>
      <c r="AL104" s="31"/>
      <c r="AM104" s="31">
        <f>SUM(AM101:AM103)</f>
        <v>-73384</v>
      </c>
      <c r="AN104" s="31"/>
      <c r="AO104" s="31">
        <f>SUM(AO101:AO103)</f>
        <v>-58860</v>
      </c>
    </row>
    <row r="106" ht="12.75">
      <c r="AG106" s="32" t="s">
        <v>34</v>
      </c>
    </row>
    <row r="107" spans="33:41" ht="12.75">
      <c r="AG107" t="s">
        <v>13</v>
      </c>
      <c r="AK107" s="22">
        <f>G32-'Sample Financials  ABC Co.'!F32</f>
        <v>996</v>
      </c>
      <c r="AL107" s="22"/>
      <c r="AM107" s="22">
        <f>I32-G32</f>
        <v>1204</v>
      </c>
      <c r="AN107" s="22"/>
      <c r="AO107" s="22">
        <f>K32-I32</f>
        <v>636</v>
      </c>
    </row>
    <row r="108" spans="37:41" ht="12.75">
      <c r="AK108" s="28"/>
      <c r="AL108" s="5"/>
      <c r="AM108" s="28"/>
      <c r="AN108" s="5"/>
      <c r="AO108" s="28"/>
    </row>
    <row r="109" spans="33:41" ht="12.75">
      <c r="AG109" s="30"/>
      <c r="AK109" s="31">
        <f>SUM(AK107:AK108)</f>
        <v>996</v>
      </c>
      <c r="AL109" s="31"/>
      <c r="AM109" s="31">
        <f>SUM(AM107:AM108)</f>
        <v>1204</v>
      </c>
      <c r="AN109" s="31"/>
      <c r="AO109" s="31">
        <f>SUM(AO107:AO108)</f>
        <v>636</v>
      </c>
    </row>
    <row r="110" spans="33:41" ht="12.75">
      <c r="AG110" s="30"/>
      <c r="AK110" s="31"/>
      <c r="AL110" s="31"/>
      <c r="AM110" s="31"/>
      <c r="AN110" s="31"/>
      <c r="AO110" s="31"/>
    </row>
    <row r="111" spans="33:41" ht="12.75">
      <c r="AG111" s="32" t="str">
        <f>'Sample Financials  ABC Co.'!B102</f>
        <v>Markup Paid</v>
      </c>
      <c r="AK111" s="31">
        <f>-('Sample Financials  ABC Co.'!F33+Projections!AA75-Projections!G33)</f>
        <v>-13124</v>
      </c>
      <c r="AL111" s="31"/>
      <c r="AM111" s="31">
        <f>-(G33+AC75-I33)</f>
        <v>-13191</v>
      </c>
      <c r="AN111" s="31"/>
      <c r="AO111" s="31">
        <f>-(I33+AE75-K33)</f>
        <v>-13742</v>
      </c>
    </row>
    <row r="112" spans="33:41" ht="12.75">
      <c r="AG112" s="30"/>
      <c r="AK112" s="31"/>
      <c r="AL112" s="31"/>
      <c r="AM112" s="31"/>
      <c r="AN112" s="31"/>
      <c r="AO112" s="31"/>
    </row>
    <row r="113" spans="33:47" ht="12.75">
      <c r="AG113" s="32" t="s">
        <v>35</v>
      </c>
      <c r="AQ113" s="33">
        <f>AK104+AK109+AK111</f>
        <v>-39428</v>
      </c>
      <c r="AS113" s="33">
        <f>AM104+AM109+AM111</f>
        <v>-85371</v>
      </c>
      <c r="AU113" s="33">
        <f>AO104+AO109+AO111</f>
        <v>-71966</v>
      </c>
    </row>
    <row r="114" spans="33:47" ht="12.75">
      <c r="AG114" s="32" t="s">
        <v>36</v>
      </c>
      <c r="AQ114" s="22">
        <f>SUM(AQ94:AQ113)</f>
        <v>351174</v>
      </c>
      <c r="AS114" s="22">
        <f>SUM(AS94:AS113)</f>
        <v>341738</v>
      </c>
      <c r="AU114" s="22">
        <f>SUM(AU94:AU113)</f>
        <v>396895</v>
      </c>
    </row>
    <row r="115" ht="12.75">
      <c r="AG115" s="32"/>
    </row>
    <row r="116" ht="12.75">
      <c r="AG116" s="1" t="s">
        <v>37</v>
      </c>
    </row>
    <row r="118" spans="33:47" ht="12.75">
      <c r="AG118" t="s">
        <v>38</v>
      </c>
      <c r="AQ118" s="22">
        <f>-P45</f>
        <v>-25903</v>
      </c>
      <c r="AS118" s="22">
        <f>-P53</f>
        <v>-19944</v>
      </c>
      <c r="AU118" s="22">
        <f>-P61</f>
        <v>-23069</v>
      </c>
    </row>
    <row r="119" spans="43:47" ht="12.75">
      <c r="AQ119" s="22"/>
      <c r="AS119" s="22"/>
      <c r="AU119" s="22"/>
    </row>
    <row r="120" spans="33:47" ht="12.75">
      <c r="AG120" s="1" t="s">
        <v>39</v>
      </c>
      <c r="AQ120" s="22"/>
      <c r="AS120" s="22"/>
      <c r="AU120" s="22"/>
    </row>
    <row r="121" spans="33:47" ht="12.75">
      <c r="AG121" s="1"/>
      <c r="AQ121" s="22"/>
      <c r="AS121" s="22"/>
      <c r="AU121" s="22"/>
    </row>
    <row r="122" spans="33:47" ht="12.75">
      <c r="AG122" t="s">
        <v>40</v>
      </c>
      <c r="AQ122" s="22">
        <f>G26</f>
        <v>-318769</v>
      </c>
      <c r="AS122" s="22">
        <f>I26</f>
        <v>-357832</v>
      </c>
      <c r="AU122" s="22">
        <f>K26</f>
        <v>-392175</v>
      </c>
    </row>
    <row r="123" spans="33:47" ht="12.75">
      <c r="AG123" t="s">
        <v>59</v>
      </c>
      <c r="AQ123" s="22">
        <f>G31-'Sample Financials  ABC Co.'!H31</f>
        <v>-2412</v>
      </c>
      <c r="AS123" s="22">
        <f>I31-G31</f>
        <v>41944</v>
      </c>
      <c r="AU123" s="22">
        <f>K31-I31</f>
        <v>23953</v>
      </c>
    </row>
    <row r="124" spans="43:47" ht="12.75">
      <c r="AQ124" s="22"/>
      <c r="AS124" s="22"/>
      <c r="AU124" s="22"/>
    </row>
    <row r="125" spans="33:47" ht="12.75">
      <c r="AG125" s="32" t="s">
        <v>41</v>
      </c>
      <c r="AQ125" s="22">
        <f>SUM(AQ114:AQ124)</f>
        <v>4090</v>
      </c>
      <c r="AS125" s="22">
        <f>SUM(AS114:AS124)</f>
        <v>5906</v>
      </c>
      <c r="AU125" s="22">
        <f>SUM(AU114:AU124)</f>
        <v>5604</v>
      </c>
    </row>
    <row r="126" spans="33:47" ht="12.75">
      <c r="AG126" s="32" t="s">
        <v>42</v>
      </c>
      <c r="AQ126" s="22">
        <f>'Sample Financials  ABC Co.'!F17</f>
        <v>41297</v>
      </c>
      <c r="AS126" s="22">
        <f>G17</f>
        <v>45387</v>
      </c>
      <c r="AU126" s="22">
        <f>I17</f>
        <v>51293</v>
      </c>
    </row>
    <row r="127" ht="12.75">
      <c r="AG127" s="32"/>
    </row>
    <row r="128" spans="33:47" ht="13.5" thickBot="1">
      <c r="AG128" s="32" t="s">
        <v>43</v>
      </c>
      <c r="AQ128" s="27">
        <f>SUM(AQ125:AQ127)</f>
        <v>45387</v>
      </c>
      <c r="AS128" s="27">
        <f>SUM(AS125:AS127)</f>
        <v>51293</v>
      </c>
      <c r="AU128" s="27">
        <f>SUM(AU125:AU127)</f>
        <v>56897</v>
      </c>
    </row>
    <row r="129" ht="13.5" thickTop="1"/>
    <row r="130" spans="43:47" ht="12.75">
      <c r="AQ130" s="62">
        <f>AQ128-G17</f>
        <v>0</v>
      </c>
      <c r="AR130" s="60"/>
      <c r="AS130" s="62">
        <f>AS128-I17</f>
        <v>0</v>
      </c>
      <c r="AT130" s="60"/>
      <c r="AU130" s="62">
        <f>AU128-K17</f>
        <v>0</v>
      </c>
    </row>
  </sheetData>
  <sheetProtection password="CBE5" sheet="1"/>
  <mergeCells count="11">
    <mergeCell ref="M61:N61"/>
    <mergeCell ref="M39:N42"/>
    <mergeCell ref="R39:R41"/>
    <mergeCell ref="M45:N45"/>
    <mergeCell ref="W87:X87"/>
    <mergeCell ref="W88:X88"/>
    <mergeCell ref="M47:N50"/>
    <mergeCell ref="R47:R49"/>
    <mergeCell ref="M53:N53"/>
    <mergeCell ref="M55:N58"/>
    <mergeCell ref="R55:R57"/>
  </mergeCells>
  <printOptions/>
  <pageMargins left="0.2" right="0.25" top="0.89" bottom="1" header="0.5" footer="0.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sameer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</dc:creator>
  <cp:keywords/>
  <dc:description/>
  <cp:lastModifiedBy>samina.geti</cp:lastModifiedBy>
  <cp:lastPrinted>2016-07-11T09:35:11Z</cp:lastPrinted>
  <dcterms:created xsi:type="dcterms:W3CDTF">2005-05-27T22:56:22Z</dcterms:created>
  <dcterms:modified xsi:type="dcterms:W3CDTF">2016-07-14T05:36:56Z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